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alheiros\O meu disco\2_Investir\Start Arcos\InvestArcos\2025\"/>
    </mc:Choice>
  </mc:AlternateContent>
  <bookViews>
    <workbookView xWindow="0" yWindow="0" windowWidth="28800" windowHeight="12180"/>
  </bookViews>
  <sheets>
    <sheet name="Pressupostos" sheetId="1" r:id="rId1"/>
    <sheet name="Demonstração de Resultados" sheetId="2" r:id="rId2"/>
    <sheet name="Balanço" sheetId="3" r:id="rId3"/>
    <sheet name="Avaliação Financeira" sheetId="4" r:id="rId4"/>
    <sheet name="Fundo de Maneio" sheetId="5" r:id="rId5"/>
    <sheet name="Tesouraria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7" l="1"/>
  <c r="F22" i="7"/>
  <c r="G22" i="7"/>
  <c r="H22" i="7"/>
  <c r="E28" i="1"/>
  <c r="F28" i="1" s="1"/>
  <c r="G28" i="1" s="1"/>
  <c r="H28" i="1" s="1"/>
  <c r="D18" i="3"/>
  <c r="E19" i="3" l="1"/>
  <c r="F19" i="3"/>
  <c r="G19" i="3"/>
  <c r="H19" i="3"/>
  <c r="D19" i="3"/>
  <c r="E18" i="3"/>
  <c r="F18" i="3" s="1"/>
  <c r="G18" i="3" s="1"/>
  <c r="H18" i="3" s="1"/>
  <c r="G24" i="7"/>
  <c r="G13" i="2" s="1"/>
  <c r="D24" i="7"/>
  <c r="D13" i="2" s="1"/>
  <c r="E24" i="7"/>
  <c r="E13" i="2" s="1"/>
  <c r="E83" i="1"/>
  <c r="G73" i="1"/>
  <c r="E82" i="1"/>
  <c r="E87" i="1" s="1"/>
  <c r="G57" i="1"/>
  <c r="G58" i="1"/>
  <c r="H58" i="1" s="1"/>
  <c r="F34" i="1"/>
  <c r="F82" i="1" l="1"/>
  <c r="F24" i="7"/>
  <c r="F13" i="2" s="1"/>
  <c r="G82" i="1"/>
  <c r="D17" i="3"/>
  <c r="H24" i="7"/>
  <c r="H13" i="2" s="1"/>
  <c r="E17" i="3"/>
  <c r="E86" i="1"/>
  <c r="I58" i="1"/>
  <c r="J58" i="1" s="1"/>
  <c r="I82" i="1" l="1"/>
  <c r="H82" i="1"/>
  <c r="F17" i="3"/>
  <c r="E32" i="7"/>
  <c r="D21" i="7"/>
  <c r="D14" i="5"/>
  <c r="E13" i="3"/>
  <c r="F13" i="3"/>
  <c r="G13" i="3"/>
  <c r="H13" i="3"/>
  <c r="D13" i="3"/>
  <c r="H4" i="3"/>
  <c r="H3" i="3" s="1"/>
  <c r="G4" i="3"/>
  <c r="G3" i="3" s="1"/>
  <c r="F4" i="3"/>
  <c r="F3" i="3" s="1"/>
  <c r="D4" i="3"/>
  <c r="D3" i="3" s="1"/>
  <c r="E4" i="3"/>
  <c r="E3" i="3" s="1"/>
  <c r="E10" i="2"/>
  <c r="F10" i="2"/>
  <c r="G10" i="2"/>
  <c r="H10" i="2"/>
  <c r="D10" i="2"/>
  <c r="F83" i="1"/>
  <c r="G83" i="1"/>
  <c r="H83" i="1"/>
  <c r="I83" i="1"/>
  <c r="E12" i="3"/>
  <c r="F12" i="3"/>
  <c r="G12" i="3"/>
  <c r="H12" i="3"/>
  <c r="D12" i="3"/>
  <c r="D2" i="7"/>
  <c r="E2" i="7" s="1"/>
  <c r="F2" i="7" s="1"/>
  <c r="G2" i="7" s="1"/>
  <c r="H2" i="7" s="1"/>
  <c r="F104" i="1"/>
  <c r="G104" i="1"/>
  <c r="H104" i="1"/>
  <c r="I104" i="1"/>
  <c r="E104" i="1"/>
  <c r="D2" i="5"/>
  <c r="E2" i="5" s="1"/>
  <c r="F2" i="5" s="1"/>
  <c r="G2" i="5" s="1"/>
  <c r="H2" i="5" s="1"/>
  <c r="D2" i="4"/>
  <c r="E2" i="4" s="1"/>
  <c r="F2" i="4" s="1"/>
  <c r="G2" i="4" s="1"/>
  <c r="H2" i="4" s="1"/>
  <c r="D1" i="3"/>
  <c r="E1" i="3" s="1"/>
  <c r="F1" i="3" s="1"/>
  <c r="G1" i="3" s="1"/>
  <c r="H1" i="3" s="1"/>
  <c r="D2" i="2"/>
  <c r="E2" i="2" s="1"/>
  <c r="F2" i="2" s="1"/>
  <c r="G2" i="2" s="1"/>
  <c r="H2" i="2" s="1"/>
  <c r="E99" i="1"/>
  <c r="F99" i="1" s="1"/>
  <c r="G99" i="1" s="1"/>
  <c r="H99" i="1" s="1"/>
  <c r="I99" i="1" s="1"/>
  <c r="E96" i="1"/>
  <c r="F96" i="1" s="1"/>
  <c r="G96" i="1" s="1"/>
  <c r="H96" i="1" s="1"/>
  <c r="I96" i="1" s="1"/>
  <c r="E80" i="1"/>
  <c r="F80" i="1" s="1"/>
  <c r="G80" i="1" s="1"/>
  <c r="H80" i="1" s="1"/>
  <c r="I80" i="1" s="1"/>
  <c r="G76" i="1"/>
  <c r="H76" i="1" s="1"/>
  <c r="I76" i="1" s="1"/>
  <c r="G74" i="1"/>
  <c r="G78" i="1"/>
  <c r="H78" i="1" s="1"/>
  <c r="I78" i="1" s="1"/>
  <c r="J78" i="1" s="1"/>
  <c r="K78" i="1" s="1"/>
  <c r="G77" i="1"/>
  <c r="H77" i="1" s="1"/>
  <c r="I77" i="1" s="1"/>
  <c r="J77" i="1" s="1"/>
  <c r="K77" i="1" s="1"/>
  <c r="G75" i="1"/>
  <c r="H75" i="1" s="1"/>
  <c r="I75" i="1" s="1"/>
  <c r="J75" i="1" s="1"/>
  <c r="K75" i="1" s="1"/>
  <c r="H73" i="1"/>
  <c r="I73" i="1" s="1"/>
  <c r="J73" i="1" s="1"/>
  <c r="G69" i="1"/>
  <c r="H69" i="1" s="1"/>
  <c r="I69" i="1" s="1"/>
  <c r="J69" i="1" s="1"/>
  <c r="K69" i="1" s="1"/>
  <c r="E62" i="1"/>
  <c r="F62" i="1" s="1"/>
  <c r="G62" i="1" s="1"/>
  <c r="H62" i="1" s="1"/>
  <c r="I62" i="1" s="1"/>
  <c r="F33" i="1"/>
  <c r="G33" i="1" s="1"/>
  <c r="H33" i="1" s="1"/>
  <c r="I33" i="1" s="1"/>
  <c r="J33" i="1" s="1"/>
  <c r="F40" i="1"/>
  <c r="G40" i="1" s="1"/>
  <c r="H40" i="1" s="1"/>
  <c r="I40" i="1" s="1"/>
  <c r="J40" i="1" s="1"/>
  <c r="F47" i="1"/>
  <c r="G47" i="1" s="1"/>
  <c r="H47" i="1" s="1"/>
  <c r="I47" i="1" s="1"/>
  <c r="J47" i="1" s="1"/>
  <c r="F54" i="1"/>
  <c r="G54" i="1" s="1"/>
  <c r="H54" i="1" s="1"/>
  <c r="I54" i="1" s="1"/>
  <c r="J54" i="1" s="1"/>
  <c r="F41" i="1"/>
  <c r="F42" i="1" s="1"/>
  <c r="D29" i="1"/>
  <c r="E29" i="1" s="1"/>
  <c r="F29" i="1" s="1"/>
  <c r="G29" i="1" s="1"/>
  <c r="H29" i="1" s="1"/>
  <c r="G44" i="1"/>
  <c r="H44" i="1" s="1"/>
  <c r="G37" i="1"/>
  <c r="H37" i="1" s="1"/>
  <c r="I37" i="1" s="1"/>
  <c r="J37" i="1" s="1"/>
  <c r="F55" i="1"/>
  <c r="G50" i="1"/>
  <c r="G51" i="1"/>
  <c r="H51" i="1" s="1"/>
  <c r="I51" i="1" s="1"/>
  <c r="J51" i="1" s="1"/>
  <c r="F48" i="1"/>
  <c r="F49" i="1" s="1"/>
  <c r="G43" i="1"/>
  <c r="G36" i="1"/>
  <c r="F35" i="1"/>
  <c r="D25" i="1"/>
  <c r="E25" i="1" s="1"/>
  <c r="F25" i="1" s="1"/>
  <c r="G25" i="1" s="1"/>
  <c r="H25" i="1" s="1"/>
  <c r="D7" i="1"/>
  <c r="D6" i="1"/>
  <c r="D12" i="7" l="1"/>
  <c r="D22" i="7"/>
  <c r="H74" i="1"/>
  <c r="I74" i="1" s="1"/>
  <c r="G70" i="1"/>
  <c r="D5" i="2" s="1"/>
  <c r="F56" i="1"/>
  <c r="D31" i="1" s="1"/>
  <c r="D30" i="1"/>
  <c r="H17" i="3"/>
  <c r="G17" i="3"/>
  <c r="G71" i="1"/>
  <c r="E89" i="1"/>
  <c r="F89" i="1"/>
  <c r="E88" i="1"/>
  <c r="E90" i="1"/>
  <c r="D6" i="2" s="1"/>
  <c r="H70" i="1"/>
  <c r="K73" i="1"/>
  <c r="J76" i="1"/>
  <c r="H50" i="1"/>
  <c r="I50" i="1" s="1"/>
  <c r="H57" i="1"/>
  <c r="I57" i="1" s="1"/>
  <c r="H43" i="1"/>
  <c r="I43" i="1" s="1"/>
  <c r="G41" i="1"/>
  <c r="G42" i="1" s="1"/>
  <c r="I44" i="1"/>
  <c r="J44" i="1" s="1"/>
  <c r="G55" i="1"/>
  <c r="G48" i="1"/>
  <c r="G49" i="1" s="1"/>
  <c r="G34" i="1"/>
  <c r="H36" i="1"/>
  <c r="I36" i="1" s="1"/>
  <c r="J36" i="1" s="1"/>
  <c r="J34" i="1" s="1"/>
  <c r="H71" i="1" l="1"/>
  <c r="J74" i="1"/>
  <c r="K74" i="1" s="1"/>
  <c r="I71" i="1"/>
  <c r="I70" i="1"/>
  <c r="D4" i="5"/>
  <c r="D21" i="5"/>
  <c r="G56" i="1"/>
  <c r="E30" i="1"/>
  <c r="E5" i="2"/>
  <c r="F5" i="2"/>
  <c r="D12" i="5"/>
  <c r="E30" i="7"/>
  <c r="D19" i="7"/>
  <c r="D16" i="7"/>
  <c r="F86" i="1"/>
  <c r="F88" i="1"/>
  <c r="F87" i="1"/>
  <c r="F90" i="1"/>
  <c r="K76" i="1"/>
  <c r="G90" i="1"/>
  <c r="E63" i="1"/>
  <c r="E67" i="1" s="1"/>
  <c r="D3" i="2"/>
  <c r="H48" i="1"/>
  <c r="H49" i="1" s="1"/>
  <c r="J35" i="1"/>
  <c r="G35" i="1"/>
  <c r="H41" i="1"/>
  <c r="H42" i="1" s="1"/>
  <c r="H55" i="1"/>
  <c r="J57" i="1"/>
  <c r="J55" i="1" s="1"/>
  <c r="I55" i="1"/>
  <c r="J50" i="1"/>
  <c r="J48" i="1" s="1"/>
  <c r="J49" i="1" s="1"/>
  <c r="I48" i="1"/>
  <c r="I49" i="1" s="1"/>
  <c r="J43" i="1"/>
  <c r="J41" i="1" s="1"/>
  <c r="J42" i="1" s="1"/>
  <c r="I41" i="1"/>
  <c r="I42" i="1" s="1"/>
  <c r="I34" i="1"/>
  <c r="H34" i="1"/>
  <c r="J71" i="1" l="1"/>
  <c r="J70" i="1"/>
  <c r="G5" i="2" s="1"/>
  <c r="K71" i="1"/>
  <c r="E31" i="1"/>
  <c r="E4" i="5" s="1"/>
  <c r="H56" i="1"/>
  <c r="F30" i="1"/>
  <c r="J56" i="1"/>
  <c r="H31" i="1" s="1"/>
  <c r="H30" i="1"/>
  <c r="I56" i="1"/>
  <c r="G30" i="1"/>
  <c r="D4" i="2"/>
  <c r="D9" i="2" s="1"/>
  <c r="F32" i="7"/>
  <c r="E14" i="5"/>
  <c r="E21" i="7"/>
  <c r="E6" i="2"/>
  <c r="E12" i="5"/>
  <c r="E19" i="7"/>
  <c r="F30" i="7"/>
  <c r="E16" i="7"/>
  <c r="F63" i="1"/>
  <c r="E4" i="2" s="1"/>
  <c r="G86" i="1"/>
  <c r="G87" i="1"/>
  <c r="G88" i="1"/>
  <c r="K70" i="1"/>
  <c r="G89" i="1"/>
  <c r="E3" i="2"/>
  <c r="H90" i="1"/>
  <c r="H89" i="1"/>
  <c r="H87" i="1"/>
  <c r="H88" i="1"/>
  <c r="H86" i="1"/>
  <c r="H35" i="1"/>
  <c r="I35" i="1"/>
  <c r="E9" i="2" l="1"/>
  <c r="H21" i="5"/>
  <c r="H4" i="5"/>
  <c r="H7" i="3" s="1"/>
  <c r="G31" i="1"/>
  <c r="G21" i="5" s="1"/>
  <c r="F31" i="1"/>
  <c r="F21" i="5" s="1"/>
  <c r="D6" i="3"/>
  <c r="H5" i="2"/>
  <c r="F6" i="2"/>
  <c r="F14" i="5"/>
  <c r="G32" i="7"/>
  <c r="F21" i="7"/>
  <c r="G30" i="7"/>
  <c r="F12" i="5"/>
  <c r="F19" i="7"/>
  <c r="F16" i="7"/>
  <c r="H30" i="7"/>
  <c r="G19" i="7"/>
  <c r="G12" i="5"/>
  <c r="G16" i="7"/>
  <c r="G6" i="2"/>
  <c r="G14" i="5"/>
  <c r="H32" i="7"/>
  <c r="G21" i="7"/>
  <c r="D5" i="5"/>
  <c r="D11" i="2"/>
  <c r="D14" i="2" s="1"/>
  <c r="E21" i="5"/>
  <c r="G63" i="1"/>
  <c r="F4" i="2" s="1"/>
  <c r="I63" i="1"/>
  <c r="H4" i="2" s="1"/>
  <c r="H63" i="1"/>
  <c r="G4" i="2" s="1"/>
  <c r="E65" i="1"/>
  <c r="F67" i="1"/>
  <c r="H3" i="2"/>
  <c r="G3" i="2"/>
  <c r="F3" i="2"/>
  <c r="I87" i="1"/>
  <c r="I89" i="1"/>
  <c r="I90" i="1"/>
  <c r="I86" i="1"/>
  <c r="I32" i="7" s="1"/>
  <c r="I88" i="1"/>
  <c r="I30" i="7" s="1"/>
  <c r="F66" i="1"/>
  <c r="G9" i="2" l="1"/>
  <c r="F9" i="2"/>
  <c r="F4" i="5"/>
  <c r="F7" i="3" s="1"/>
  <c r="G4" i="5"/>
  <c r="G6" i="7" s="1"/>
  <c r="E64" i="1"/>
  <c r="D10" i="5" s="1"/>
  <c r="H21" i="7"/>
  <c r="H6" i="2"/>
  <c r="H9" i="2" s="1"/>
  <c r="H14" i="5"/>
  <c r="H19" i="7"/>
  <c r="H12" i="5"/>
  <c r="H16" i="7"/>
  <c r="E6" i="3"/>
  <c r="F11" i="7"/>
  <c r="E7" i="3"/>
  <c r="E6" i="7"/>
  <c r="H6" i="7"/>
  <c r="D17" i="2"/>
  <c r="E5" i="5"/>
  <c r="G66" i="1"/>
  <c r="G67" i="1"/>
  <c r="E11" i="2"/>
  <c r="E14" i="2" s="1"/>
  <c r="F65" i="1"/>
  <c r="G7" i="3" l="1"/>
  <c r="H11" i="7"/>
  <c r="H4" i="7" s="1"/>
  <c r="F6" i="7"/>
  <c r="F4" i="7" s="1"/>
  <c r="G11" i="7"/>
  <c r="G4" i="7" s="1"/>
  <c r="D20" i="7"/>
  <c r="E31" i="7"/>
  <c r="D13" i="5" s="1"/>
  <c r="D16" i="2"/>
  <c r="D15" i="5" s="1"/>
  <c r="F6" i="3"/>
  <c r="F64" i="1"/>
  <c r="D21" i="3"/>
  <c r="E26" i="7"/>
  <c r="D15" i="7"/>
  <c r="G65" i="1"/>
  <c r="D22" i="5"/>
  <c r="D20" i="5" s="1"/>
  <c r="D6" i="5"/>
  <c r="F11" i="2"/>
  <c r="F14" i="2" s="1"/>
  <c r="H67" i="1"/>
  <c r="F5" i="5"/>
  <c r="H66" i="1"/>
  <c r="D13" i="7" l="1"/>
  <c r="E16" i="2"/>
  <c r="F29" i="7" s="1"/>
  <c r="E29" i="7"/>
  <c r="D22" i="3" s="1"/>
  <c r="D20" i="3" s="1"/>
  <c r="D24" i="3" s="1"/>
  <c r="E17" i="2"/>
  <c r="D15" i="2"/>
  <c r="D18" i="2" s="1"/>
  <c r="G6" i="3"/>
  <c r="G64" i="1"/>
  <c r="F10" i="5" s="1"/>
  <c r="E20" i="7"/>
  <c r="F31" i="7"/>
  <c r="E13" i="5" s="1"/>
  <c r="D11" i="5"/>
  <c r="D9" i="5" s="1"/>
  <c r="E6" i="5"/>
  <c r="E22" i="5"/>
  <c r="E20" i="5" s="1"/>
  <c r="E10" i="5"/>
  <c r="E15" i="7" s="1"/>
  <c r="H65" i="1"/>
  <c r="I67" i="1"/>
  <c r="G11" i="2"/>
  <c r="G14" i="2" s="1"/>
  <c r="I66" i="1"/>
  <c r="G5" i="5"/>
  <c r="E22" i="3" l="1"/>
  <c r="E15" i="5"/>
  <c r="E11" i="5" s="1"/>
  <c r="E9" i="5" s="1"/>
  <c r="E15" i="2"/>
  <c r="E18" i="2" s="1"/>
  <c r="F17" i="2"/>
  <c r="F16" i="2"/>
  <c r="G29" i="7" s="1"/>
  <c r="D15" i="3"/>
  <c r="D11" i="3" s="1"/>
  <c r="D25" i="3" s="1"/>
  <c r="F20" i="7"/>
  <c r="G31" i="7"/>
  <c r="F13" i="5" s="1"/>
  <c r="H64" i="1"/>
  <c r="H6" i="3"/>
  <c r="E13" i="7"/>
  <c r="G26" i="7"/>
  <c r="F21" i="3"/>
  <c r="F15" i="7"/>
  <c r="E3" i="5"/>
  <c r="E21" i="3"/>
  <c r="F26" i="7"/>
  <c r="F6" i="5"/>
  <c r="F22" i="5"/>
  <c r="F20" i="5" s="1"/>
  <c r="H5" i="5"/>
  <c r="H11" i="2"/>
  <c r="H14" i="2" s="1"/>
  <c r="I65" i="1"/>
  <c r="F22" i="3" l="1"/>
  <c r="F20" i="3" s="1"/>
  <c r="F24" i="3" s="1"/>
  <c r="E20" i="3"/>
  <c r="E24" i="3" s="1"/>
  <c r="F15" i="5"/>
  <c r="F11" i="5" s="1"/>
  <c r="F9" i="5" s="1"/>
  <c r="F15" i="2"/>
  <c r="F18" i="2" s="1"/>
  <c r="G17" i="2"/>
  <c r="G16" i="2"/>
  <c r="E14" i="3"/>
  <c r="I64" i="1"/>
  <c r="I31" i="7" s="1"/>
  <c r="E15" i="3"/>
  <c r="H31" i="7"/>
  <c r="G13" i="5" s="1"/>
  <c r="G20" i="7"/>
  <c r="E17" i="5"/>
  <c r="F13" i="7"/>
  <c r="F3" i="7" s="1"/>
  <c r="F3" i="5"/>
  <c r="G22" i="5"/>
  <c r="G20" i="5" s="1"/>
  <c r="G6" i="5"/>
  <c r="G10" i="5"/>
  <c r="E11" i="3" l="1"/>
  <c r="E25" i="3" s="1"/>
  <c r="H16" i="2"/>
  <c r="H10" i="5"/>
  <c r="H15" i="7" s="1"/>
  <c r="H17" i="2"/>
  <c r="G15" i="2"/>
  <c r="G18" i="2" s="1"/>
  <c r="G15" i="5"/>
  <c r="G11" i="5" s="1"/>
  <c r="G9" i="5" s="1"/>
  <c r="H29" i="7"/>
  <c r="G22" i="3" s="1"/>
  <c r="F14" i="3"/>
  <c r="H13" i="5"/>
  <c r="H20" i="7"/>
  <c r="F15" i="3"/>
  <c r="F17" i="5"/>
  <c r="F18" i="5" s="1"/>
  <c r="G97" i="1" s="1"/>
  <c r="F3" i="4" s="1"/>
  <c r="G3" i="5"/>
  <c r="G21" i="3"/>
  <c r="H26" i="7"/>
  <c r="G15" i="7"/>
  <c r="H22" i="5"/>
  <c r="H20" i="5" s="1"/>
  <c r="H6" i="5"/>
  <c r="H15" i="5" l="1"/>
  <c r="H11" i="5" s="1"/>
  <c r="H9" i="5" s="1"/>
  <c r="I29" i="7"/>
  <c r="H22" i="3" s="1"/>
  <c r="H15" i="2"/>
  <c r="H18" i="2" s="1"/>
  <c r="H21" i="3"/>
  <c r="H13" i="7"/>
  <c r="H3" i="7" s="1"/>
  <c r="G14" i="3"/>
  <c r="F11" i="3"/>
  <c r="F25" i="3" s="1"/>
  <c r="G20" i="3"/>
  <c r="G24" i="3" s="1"/>
  <c r="G15" i="3"/>
  <c r="G17" i="5"/>
  <c r="G18" i="5" s="1"/>
  <c r="H97" i="1" s="1"/>
  <c r="G3" i="4" s="1"/>
  <c r="G13" i="7"/>
  <c r="G3" i="7" s="1"/>
  <c r="H3" i="5"/>
  <c r="H14" i="3" l="1"/>
  <c r="H20" i="3"/>
  <c r="H24" i="3" s="1"/>
  <c r="G11" i="3"/>
  <c r="G25" i="3" s="1"/>
  <c r="H15" i="3"/>
  <c r="H17" i="5"/>
  <c r="H18" i="5" s="1"/>
  <c r="I97" i="1" s="1"/>
  <c r="H3" i="4" s="1"/>
  <c r="D6" i="7"/>
  <c r="D4" i="7" s="1"/>
  <c r="D3" i="5"/>
  <c r="D7" i="3"/>
  <c r="E11" i="7"/>
  <c r="H11" i="3" l="1"/>
  <c r="H25" i="3" s="1"/>
  <c r="D17" i="5"/>
  <c r="E18" i="5" s="1"/>
  <c r="F97" i="1" s="1"/>
  <c r="E3" i="4" s="1"/>
  <c r="E4" i="7"/>
  <c r="E3" i="7" s="1"/>
  <c r="D3" i="7"/>
  <c r="D36" i="7" s="1"/>
  <c r="D18" i="5" l="1"/>
  <c r="E97" i="1" s="1"/>
  <c r="D3" i="4" s="1"/>
  <c r="E35" i="7"/>
  <c r="E36" i="7" s="1"/>
  <c r="E9" i="3" s="1"/>
  <c r="E5" i="3" s="1"/>
  <c r="E10" i="3" s="1"/>
  <c r="E26" i="3" s="1"/>
  <c r="D9" i="3"/>
  <c r="D5" i="3" s="1"/>
  <c r="D10" i="3" s="1"/>
  <c r="D26" i="3" s="1"/>
  <c r="D5" i="4" l="1"/>
  <c r="D4" i="4"/>
  <c r="F35" i="7"/>
  <c r="F36" i="7" s="1"/>
  <c r="F9" i="3" s="1"/>
  <c r="F5" i="3" s="1"/>
  <c r="F10" i="3" s="1"/>
  <c r="F26" i="3" s="1"/>
  <c r="G35" i="7" l="1"/>
  <c r="G36" i="7" s="1"/>
  <c r="G9" i="3" s="1"/>
  <c r="G5" i="3" s="1"/>
  <c r="G10" i="3" s="1"/>
  <c r="G26" i="3" s="1"/>
  <c r="H35" i="7" l="1"/>
  <c r="H36" i="7" s="1"/>
  <c r="H9" i="3" s="1"/>
  <c r="H5" i="3" s="1"/>
  <c r="H10" i="3" s="1"/>
  <c r="H26" i="3" s="1"/>
</calcChain>
</file>

<file path=xl/sharedStrings.xml><?xml version="1.0" encoding="utf-8"?>
<sst xmlns="http://schemas.openxmlformats.org/spreadsheetml/2006/main" count="211" uniqueCount="150">
  <si>
    <t>A. Pressupostos</t>
  </si>
  <si>
    <t>1. Gerais</t>
  </si>
  <si>
    <t>Ano de início do investimento</t>
  </si>
  <si>
    <t>Ano Cruzeiro</t>
  </si>
  <si>
    <t>Último ano do plano</t>
  </si>
  <si>
    <t>2. Fiscalidade</t>
  </si>
  <si>
    <t>IRC</t>
  </si>
  <si>
    <t>Derrama Municipal</t>
  </si>
  <si>
    <t>IRS</t>
  </si>
  <si>
    <t>Imposto de Selo aplicável aos juros</t>
  </si>
  <si>
    <t>TSU Empresa</t>
  </si>
  <si>
    <t>TSU Colaboradores</t>
  </si>
  <si>
    <t>Fundo de compensação - Investimento financeiro</t>
  </si>
  <si>
    <t>Fundo de compensação - Encargos</t>
  </si>
  <si>
    <t>Seguros Acidentes Trabalho</t>
  </si>
  <si>
    <t>IVA taxa normal</t>
  </si>
  <si>
    <t>IVA taxa intermédia</t>
  </si>
  <si>
    <t>IVA taxa reduzida</t>
  </si>
  <si>
    <t>IVA isento/não sujeito</t>
  </si>
  <si>
    <t>Taxa média de retenção</t>
  </si>
  <si>
    <t>Taxa de IRC</t>
  </si>
  <si>
    <t>3. Inflação</t>
  </si>
  <si>
    <t>Taxa de inflação</t>
  </si>
  <si>
    <t>Taxa de crescimento dos salários</t>
  </si>
  <si>
    <t>4. Vendas de Produtos e Serviços</t>
  </si>
  <si>
    <t>Quantidade vendida</t>
  </si>
  <si>
    <t>Taxa crescimento Vendas (anual)</t>
  </si>
  <si>
    <t>Iva Aplicável</t>
  </si>
  <si>
    <t>% Exportação</t>
  </si>
  <si>
    <t>PVP</t>
  </si>
  <si>
    <t>Taxa de crescimento das vendas (anual)</t>
  </si>
  <si>
    <t>(nome do produto ou serviço)</t>
  </si>
  <si>
    <t>5. Estrutura de gastos</t>
  </si>
  <si>
    <t>IVA Compras</t>
  </si>
  <si>
    <t>Compras</t>
  </si>
  <si>
    <t>Produtos e/ou Serviços</t>
  </si>
  <si>
    <t>Total de Vendas e Serviços prestados</t>
  </si>
  <si>
    <t>Total IVA Vendas e Serviços prestados</t>
  </si>
  <si>
    <t>Vendas</t>
  </si>
  <si>
    <t>IVA</t>
  </si>
  <si>
    <t>Custo Mercadorias Vendidas (CMVMC) em % do PVP</t>
  </si>
  <si>
    <t>5.1 Mercadorias</t>
  </si>
  <si>
    <t>5.2 Fornecimento e Serviços Externos</t>
  </si>
  <si>
    <t>Total FSE</t>
  </si>
  <si>
    <t>IVA FSE</t>
  </si>
  <si>
    <t>IVA aplicável</t>
  </si>
  <si>
    <t>% C. Fixo</t>
  </si>
  <si>
    <t>Subcontratos</t>
  </si>
  <si>
    <t>Trabalhos Especializados</t>
  </si>
  <si>
    <t>Valor Anual</t>
  </si>
  <si>
    <t>Materiais</t>
  </si>
  <si>
    <t>Energia, Combustíveis e Água</t>
  </si>
  <si>
    <t>Deslocações, Estadas e Transportes</t>
  </si>
  <si>
    <t>Serviços Diversos</t>
  </si>
  <si>
    <t>5.3 Gastos com Pessoal</t>
  </si>
  <si>
    <t>Nº Trabalhadores</t>
  </si>
  <si>
    <t>TSU</t>
  </si>
  <si>
    <t>TSU Trabalhadores</t>
  </si>
  <si>
    <t>Fundos de Compensação</t>
  </si>
  <si>
    <t>Seguros Acidentes de Trabalho</t>
  </si>
  <si>
    <t>5.4 Segurança Social</t>
  </si>
  <si>
    <t>6. Fundo de Maneio</t>
  </si>
  <si>
    <t>PMR - Clientes</t>
  </si>
  <si>
    <t>PMR - Prazo Médio de Recebimento</t>
  </si>
  <si>
    <t>DMI - Duração Média de inventário</t>
  </si>
  <si>
    <t>PMP - Fornecedores</t>
  </si>
  <si>
    <t>PMP - Prazo Médio de Pagamento a Fornecedores</t>
  </si>
  <si>
    <t>Investimento em Fundo de Maneio</t>
  </si>
  <si>
    <t>7. Investimentos e Capital</t>
  </si>
  <si>
    <t>Investimentos</t>
  </si>
  <si>
    <t>Capital Social</t>
  </si>
  <si>
    <t>Vendas e Serviços prestados</t>
  </si>
  <si>
    <t>CMVMC</t>
  </si>
  <si>
    <t>FSE</t>
  </si>
  <si>
    <t>Gastos com o Pessoal</t>
  </si>
  <si>
    <t>Outros Rendimentos</t>
  </si>
  <si>
    <t>Outros Gastos</t>
  </si>
  <si>
    <t>EBITDA (Resultado antes de Depreciações, Gastos de Financiamento e Impostos)</t>
  </si>
  <si>
    <t>Gastos/Reversões de Depreciação e Amortização</t>
  </si>
  <si>
    <t>EBIT (Resultado Operacional)</t>
  </si>
  <si>
    <t>Juros e Rendimentos Similares Obtidos</t>
  </si>
  <si>
    <t>Juros e Gastos Similares Suportados</t>
  </si>
  <si>
    <t>EBT (Resultado Antes de Impostos)</t>
  </si>
  <si>
    <t>Imposto</t>
  </si>
  <si>
    <t>Resultado Líquido</t>
  </si>
  <si>
    <t>DMI - Inventário</t>
  </si>
  <si>
    <t>a 12 meses</t>
  </si>
  <si>
    <t>Ativo</t>
  </si>
  <si>
    <t>Ativo não corrente</t>
  </si>
  <si>
    <t>Ativos fixos tangíveis</t>
  </si>
  <si>
    <t>Ativo corrente</t>
  </si>
  <si>
    <t>Inventários</t>
  </si>
  <si>
    <t>Clientes</t>
  </si>
  <si>
    <t>EOEP</t>
  </si>
  <si>
    <t>Caixa e depósitos bancários</t>
  </si>
  <si>
    <t>Total do Ativo</t>
  </si>
  <si>
    <t>Capital Próprio</t>
  </si>
  <si>
    <t>Resultados Transitados</t>
  </si>
  <si>
    <t>Resultado Liquido</t>
  </si>
  <si>
    <t>Passivo</t>
  </si>
  <si>
    <t>Passivo não corrente</t>
  </si>
  <si>
    <t>Financiamentos obtidos (MLP)</t>
  </si>
  <si>
    <t>Passivo corrente</t>
  </si>
  <si>
    <t>Fornecedores</t>
  </si>
  <si>
    <t>Financimentos obtidos (CP)</t>
  </si>
  <si>
    <t>Total Passivo</t>
  </si>
  <si>
    <t>Total Capital Próprio + Passivo</t>
  </si>
  <si>
    <t>Cash Flow Operacional</t>
  </si>
  <si>
    <t>VAL</t>
  </si>
  <si>
    <t>TIR</t>
  </si>
  <si>
    <t>Necessidades de Fundo de Maneio</t>
  </si>
  <si>
    <t>EOEP (Estado e Outros Entes Públicos)</t>
  </si>
  <si>
    <t>Recursos de Fundo de Maneio</t>
  </si>
  <si>
    <t>FCT</t>
  </si>
  <si>
    <t>Fundo de Maneio</t>
  </si>
  <si>
    <t>Variação Fundo de Maneio</t>
  </si>
  <si>
    <t>IVA líquidado</t>
  </si>
  <si>
    <t>IVA dedutível</t>
  </si>
  <si>
    <t>Inventários iniciais</t>
  </si>
  <si>
    <t>Inventários finais</t>
  </si>
  <si>
    <t>IVA Investimentos</t>
  </si>
  <si>
    <t>Depreciação (em anos)</t>
  </si>
  <si>
    <t>Depreciações</t>
  </si>
  <si>
    <t>Cash Flow operacional</t>
  </si>
  <si>
    <t>Inflow</t>
  </si>
  <si>
    <t xml:space="preserve">Ano corrente </t>
  </si>
  <si>
    <t>Ano anterior</t>
  </si>
  <si>
    <t>Outflow</t>
  </si>
  <si>
    <t>Gastos com Pessoal</t>
  </si>
  <si>
    <t>Cash no inicio do ano</t>
  </si>
  <si>
    <t>Cash no final do ano</t>
  </si>
  <si>
    <t>Inserir Valor Remunerações por trabalhador (mensal)</t>
  </si>
  <si>
    <t>Inserir Subsídio de Alimentação por trabalhador (mensal)</t>
  </si>
  <si>
    <t>Prestações Suplementares</t>
  </si>
  <si>
    <t>Capital e Prestações Suplementares</t>
  </si>
  <si>
    <t>Ajuste de Prestações Suplementares/Caixa</t>
  </si>
  <si>
    <t>Referente aos investimentos realizados em determinado ano</t>
  </si>
  <si>
    <t>Depreciações do ano correspondente</t>
  </si>
  <si>
    <t>Capital Social da Empresa em cada ano</t>
  </si>
  <si>
    <t>Prestações suplementares feitas pelos sócios</t>
  </si>
  <si>
    <t>Investimento</t>
  </si>
  <si>
    <t>Empréstimo</t>
  </si>
  <si>
    <t>Sócios</t>
  </si>
  <si>
    <t>Gastos de financiamento</t>
  </si>
  <si>
    <t>Amortização empréstimo</t>
  </si>
  <si>
    <t>Portões</t>
  </si>
  <si>
    <t>Escadas</t>
  </si>
  <si>
    <t>Coberturas</t>
  </si>
  <si>
    <t>Gradeamento</t>
  </si>
  <si>
    <t>Vencimento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</si>
</sst>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47D6"/>
      <name val="Calibri"/>
      <family val="2"/>
      <scheme val="minor"/>
    </font>
    <font>
      <sz val="8"/>
      <color rgb="FF80808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499954222235786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1607409894101"/>
      </left>
      <right style="thin">
        <color theme="0" tint="-0.24991607409894101"/>
      </right>
      <top style="thin">
        <color theme="0" tint="-0.24991607409894101"/>
      </top>
      <bottom style="thin">
        <color theme="0" tint="-0.249916074098941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24991607409894101"/>
      </left>
      <right/>
      <top/>
      <bottom style="thin">
        <color theme="0" tint="-0.24991607409894101"/>
      </bottom>
      <diagonal/>
    </border>
    <border>
      <left style="thin">
        <color theme="0" tint="-0.24991607409894101"/>
      </left>
      <right style="thin">
        <color theme="0" tint="-0.24991607409894101"/>
      </right>
      <top/>
      <bottom style="thin">
        <color theme="0" tint="-0.24991607409894101"/>
      </bottom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theme="0" tint="-0.24991607409894101"/>
      </bottom>
      <diagonal/>
    </border>
    <border>
      <left style="thin">
        <color theme="0" tint="-0.24991607409894101"/>
      </left>
      <right style="thin">
        <color theme="0" tint="-0.24991607409894101"/>
      </right>
      <top/>
      <bottom style="thin">
        <color auto="1"/>
      </bottom>
      <diagonal/>
    </border>
    <border>
      <left style="thin">
        <color theme="0" tint="-0.24991607409894101"/>
      </left>
      <right/>
      <top/>
      <bottom style="thin">
        <color auto="1"/>
      </bottom>
      <diagonal/>
    </border>
    <border>
      <left style="thin">
        <color theme="0" tint="-0.24991607409894101"/>
      </left>
      <right style="thin">
        <color theme="0" tint="-0.24991607409894101"/>
      </right>
      <top style="thin">
        <color theme="0" tint="-0.24991607409894101"/>
      </top>
      <bottom style="thin">
        <color auto="1"/>
      </bottom>
      <diagonal/>
    </border>
    <border>
      <left style="thin">
        <color theme="0" tint="-0.24991607409894101"/>
      </left>
      <right/>
      <top style="thin">
        <color auto="1"/>
      </top>
      <bottom style="thin">
        <color auto="1"/>
      </bottom>
      <diagonal/>
    </border>
    <border>
      <left style="thin">
        <color theme="0" tint="-0.24991607409894101"/>
      </left>
      <right style="thin">
        <color theme="0" tint="-0.2499160740989410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0" tint="-0.24991607409894101"/>
      </left>
      <right style="thin">
        <color auto="1"/>
      </right>
      <top style="thin">
        <color theme="0" tint="-0.24991607409894101"/>
      </top>
      <bottom style="thin">
        <color auto="1"/>
      </bottom>
      <diagonal/>
    </border>
    <border>
      <left style="thin">
        <color theme="0" tint="-0.249916074098941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auto="1"/>
      </bottom>
      <diagonal/>
    </border>
    <border>
      <left style="thin">
        <color theme="0" tint="-0.24991607409894101"/>
      </left>
      <right style="thin">
        <color theme="0" tint="-0.2499160740989410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3" xfId="0" applyFill="1" applyBorder="1"/>
    <xf numFmtId="9" fontId="0" fillId="2" borderId="3" xfId="0" applyNumberFormat="1" applyFill="1" applyBorder="1"/>
    <xf numFmtId="10" fontId="0" fillId="2" borderId="3" xfId="1" applyNumberFormat="1" applyFont="1" applyFill="1" applyBorder="1"/>
    <xf numFmtId="0" fontId="0" fillId="3" borderId="3" xfId="0" applyFill="1" applyBorder="1"/>
    <xf numFmtId="9" fontId="0" fillId="3" borderId="3" xfId="0" applyNumberFormat="1" applyFill="1" applyBorder="1"/>
    <xf numFmtId="10" fontId="0" fillId="3" borderId="3" xfId="1" applyNumberFormat="1" applyFont="1" applyFill="1" applyBorder="1"/>
    <xf numFmtId="9" fontId="0" fillId="3" borderId="3" xfId="1" applyFont="1" applyFill="1" applyBorder="1"/>
    <xf numFmtId="0" fontId="6" fillId="0" borderId="0" xfId="0" applyFont="1"/>
    <xf numFmtId="0" fontId="6" fillId="2" borderId="0" xfId="0" applyFont="1" applyFill="1"/>
    <xf numFmtId="0" fontId="6" fillId="3" borderId="0" xfId="0" applyFont="1" applyFill="1"/>
    <xf numFmtId="9" fontId="7" fillId="3" borderId="3" xfId="0" applyNumberFormat="1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9" fontId="0" fillId="2" borderId="7" xfId="1" applyFont="1" applyFill="1" applyBorder="1"/>
    <xf numFmtId="9" fontId="0" fillId="2" borderId="9" xfId="1" applyFont="1" applyFill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9" fontId="0" fillId="2" borderId="6" xfId="1" applyFont="1" applyFill="1" applyBorder="1"/>
    <xf numFmtId="0" fontId="2" fillId="0" borderId="0" xfId="0" applyFont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164" fontId="6" fillId="2" borderId="4" xfId="1" applyNumberFormat="1" applyFont="1" applyFill="1" applyBorder="1"/>
    <xf numFmtId="164" fontId="6" fillId="2" borderId="7" xfId="1" applyNumberFormat="1" applyFont="1" applyFill="1" applyBorder="1"/>
    <xf numFmtId="164" fontId="6" fillId="0" borderId="0" xfId="0" applyNumberFormat="1" applyFont="1"/>
    <xf numFmtId="164" fontId="6" fillId="2" borderId="0" xfId="0" applyNumberFormat="1" applyFont="1" applyFill="1"/>
    <xf numFmtId="0" fontId="6" fillId="0" borderId="5" xfId="0" applyFont="1" applyBorder="1" applyAlignment="1">
      <alignment horizontal="right"/>
    </xf>
    <xf numFmtId="164" fontId="8" fillId="2" borderId="5" xfId="0" applyNumberFormat="1" applyFont="1" applyFill="1" applyBorder="1"/>
    <xf numFmtId="0" fontId="6" fillId="0" borderId="6" xfId="0" applyFont="1" applyBorder="1" applyAlignment="1">
      <alignment horizontal="right"/>
    </xf>
    <xf numFmtId="164" fontId="6" fillId="2" borderId="6" xfId="0" applyNumberFormat="1" applyFont="1" applyFill="1" applyBorder="1"/>
    <xf numFmtId="0" fontId="0" fillId="2" borderId="6" xfId="0" applyFill="1" applyBorder="1"/>
    <xf numFmtId="164" fontId="6" fillId="3" borderId="6" xfId="0" applyNumberFormat="1" applyFont="1" applyFill="1" applyBorder="1"/>
    <xf numFmtId="164" fontId="6" fillId="3" borderId="3" xfId="0" applyNumberFormat="1" applyFont="1" applyFill="1" applyBorder="1"/>
    <xf numFmtId="0" fontId="6" fillId="0" borderId="0" xfId="0" applyFont="1" applyAlignment="1">
      <alignment horizontal="center"/>
    </xf>
    <xf numFmtId="3" fontId="1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5" xfId="0" applyFill="1" applyBorder="1"/>
    <xf numFmtId="164" fontId="6" fillId="0" borderId="5" xfId="0" applyNumberFormat="1" applyFont="1" applyBorder="1"/>
    <xf numFmtId="164" fontId="6" fillId="0" borderId="6" xfId="0" applyNumberFormat="1" applyFont="1" applyBorder="1"/>
    <xf numFmtId="0" fontId="9" fillId="0" borderId="17" xfId="0" applyFont="1" applyBorder="1" applyAlignment="1">
      <alignment horizontal="left" vertical="center" indent="2"/>
    </xf>
    <xf numFmtId="10" fontId="9" fillId="3" borderId="18" xfId="2" applyNumberFormat="1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164" fontId="8" fillId="0" borderId="16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left" vertical="center" indent="2"/>
    </xf>
    <xf numFmtId="10" fontId="9" fillId="3" borderId="20" xfId="2" applyNumberFormat="1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164" fontId="8" fillId="0" borderId="20" xfId="0" applyNumberFormat="1" applyFont="1" applyBorder="1" applyAlignment="1" applyProtection="1">
      <alignment horizontal="center" vertical="center"/>
      <protection locked="0"/>
    </xf>
    <xf numFmtId="0" fontId="9" fillId="2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right" vertical="center" indent="2"/>
    </xf>
    <xf numFmtId="0" fontId="0" fillId="0" borderId="6" xfId="0" applyBorder="1" applyAlignment="1">
      <alignment horizontal="right"/>
    </xf>
    <xf numFmtId="0" fontId="0" fillId="3" borderId="6" xfId="0" applyFill="1" applyBorder="1"/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64" fontId="6" fillId="2" borderId="7" xfId="0" applyNumberFormat="1" applyFont="1" applyFill="1" applyBorder="1"/>
    <xf numFmtId="164" fontId="6" fillId="2" borderId="3" xfId="0" applyNumberFormat="1" applyFont="1" applyFill="1" applyBorder="1"/>
    <xf numFmtId="164" fontId="6" fillId="2" borderId="5" xfId="0" applyNumberFormat="1" applyFont="1" applyFill="1" applyBorder="1"/>
    <xf numFmtId="0" fontId="4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right" vertical="center" indent="1"/>
    </xf>
    <xf numFmtId="0" fontId="0" fillId="0" borderId="5" xfId="0" applyBorder="1" applyAlignment="1">
      <alignment horizontal="right"/>
    </xf>
    <xf numFmtId="164" fontId="6" fillId="3" borderId="5" xfId="0" applyNumberFormat="1" applyFont="1" applyFill="1" applyBorder="1"/>
    <xf numFmtId="0" fontId="5" fillId="0" borderId="24" xfId="0" applyFont="1" applyBorder="1" applyAlignment="1">
      <alignment horizontal="left" vertical="center" indent="2"/>
    </xf>
    <xf numFmtId="0" fontId="5" fillId="0" borderId="25" xfId="0" applyFont="1" applyBorder="1" applyAlignment="1">
      <alignment horizontal="left" vertical="center" indent="2"/>
    </xf>
    <xf numFmtId="0" fontId="5" fillId="0" borderId="25" xfId="0" applyFont="1" applyBorder="1" applyAlignment="1">
      <alignment horizontal="left" vertical="center" wrapText="1" indent="2"/>
    </xf>
    <xf numFmtId="0" fontId="14" fillId="0" borderId="25" xfId="0" applyFont="1" applyBorder="1" applyAlignment="1">
      <alignment horizontal="left" vertical="center" indent="3"/>
    </xf>
    <xf numFmtId="0" fontId="13" fillId="2" borderId="25" xfId="0" applyFont="1" applyFill="1" applyBorder="1" applyAlignment="1">
      <alignment horizontal="right" vertical="center" indent="1"/>
    </xf>
    <xf numFmtId="164" fontId="6" fillId="3" borderId="12" xfId="0" applyNumberFormat="1" applyFont="1" applyFill="1" applyBorder="1"/>
    <xf numFmtId="0" fontId="5" fillId="0" borderId="2" xfId="0" applyFont="1" applyBorder="1" applyAlignment="1">
      <alignment horizontal="left" indent="3"/>
    </xf>
    <xf numFmtId="0" fontId="5" fillId="0" borderId="14" xfId="0" applyFont="1" applyBorder="1" applyAlignment="1">
      <alignment horizontal="left" indent="3"/>
    </xf>
    <xf numFmtId="0" fontId="13" fillId="2" borderId="15" xfId="0" applyFont="1" applyFill="1" applyBorder="1"/>
    <xf numFmtId="0" fontId="13" fillId="2" borderId="15" xfId="0" applyFont="1" applyFill="1" applyBorder="1" applyAlignment="1">
      <alignment horizontal="left" indent="1"/>
    </xf>
    <xf numFmtId="0" fontId="13" fillId="2" borderId="15" xfId="0" applyFont="1" applyFill="1" applyBorder="1" applyAlignment="1">
      <alignment horizontal="right" indent="2"/>
    </xf>
    <xf numFmtId="0" fontId="15" fillId="2" borderId="2" xfId="0" applyFont="1" applyFill="1" applyBorder="1" applyAlignment="1">
      <alignment horizontal="right" indent="3"/>
    </xf>
    <xf numFmtId="2" fontId="6" fillId="2" borderId="0" xfId="0" applyNumberFormat="1" applyFont="1" applyFill="1"/>
    <xf numFmtId="9" fontId="6" fillId="2" borderId="0" xfId="0" applyNumberFormat="1" applyFont="1" applyFill="1"/>
    <xf numFmtId="0" fontId="9" fillId="0" borderId="0" xfId="0" applyFont="1"/>
    <xf numFmtId="0" fontId="13" fillId="2" borderId="15" xfId="0" applyFont="1" applyFill="1" applyBorder="1" applyAlignment="1">
      <alignment vertical="center"/>
    </xf>
    <xf numFmtId="9" fontId="6" fillId="3" borderId="5" xfId="1" applyFont="1" applyFill="1" applyBorder="1"/>
    <xf numFmtId="164" fontId="6" fillId="2" borderId="5" xfId="1" applyNumberFormat="1" applyFont="1" applyFill="1" applyBorder="1"/>
    <xf numFmtId="0" fontId="5" fillId="0" borderId="13" xfId="0" applyFont="1" applyBorder="1" applyAlignment="1">
      <alignment horizontal="left" indent="2"/>
    </xf>
    <xf numFmtId="0" fontId="13" fillId="2" borderId="26" xfId="0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indent="2"/>
    </xf>
    <xf numFmtId="0" fontId="5" fillId="0" borderId="18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indent="1"/>
    </xf>
    <xf numFmtId="0" fontId="16" fillId="0" borderId="20" xfId="0" applyFont="1" applyBorder="1" applyAlignment="1">
      <alignment horizontal="left" vertical="center" indent="1"/>
    </xf>
    <xf numFmtId="0" fontId="13" fillId="2" borderId="19" xfId="0" applyFont="1" applyFill="1" applyBorder="1" applyAlignment="1">
      <alignment vertical="center"/>
    </xf>
    <xf numFmtId="1" fontId="6" fillId="3" borderId="5" xfId="0" applyNumberFormat="1" applyFont="1" applyFill="1" applyBorder="1"/>
    <xf numFmtId="164" fontId="6" fillId="2" borderId="10" xfId="0" applyNumberFormat="1" applyFont="1" applyFill="1" applyBorder="1"/>
    <xf numFmtId="0" fontId="5" fillId="0" borderId="19" xfId="0" applyFont="1" applyBorder="1" applyAlignment="1">
      <alignment horizontal="left" indent="3"/>
    </xf>
    <xf numFmtId="0" fontId="5" fillId="0" borderId="19" xfId="0" applyFont="1" applyBorder="1" applyAlignment="1">
      <alignment horizontal="left" indent="2"/>
    </xf>
    <xf numFmtId="0" fontId="13" fillId="2" borderId="26" xfId="0" applyFont="1" applyFill="1" applyBorder="1"/>
    <xf numFmtId="0" fontId="15" fillId="2" borderId="19" xfId="0" applyFont="1" applyFill="1" applyBorder="1" applyAlignment="1">
      <alignment horizontal="left" indent="1"/>
    </xf>
    <xf numFmtId="0" fontId="5" fillId="0" borderId="19" xfId="0" applyFont="1" applyBorder="1" applyAlignment="1">
      <alignment horizontal="left" indent="4"/>
    </xf>
    <xf numFmtId="0" fontId="9" fillId="0" borderId="6" xfId="0" applyFont="1" applyBorder="1"/>
    <xf numFmtId="0" fontId="13" fillId="5" borderId="19" xfId="0" applyFont="1" applyFill="1" applyBorder="1" applyAlignment="1">
      <alignment horizontal="right"/>
    </xf>
    <xf numFmtId="0" fontId="8" fillId="0" borderId="27" xfId="0" applyFont="1" applyBorder="1" applyAlignment="1">
      <alignment horizontal="right" indent="3"/>
    </xf>
    <xf numFmtId="9" fontId="0" fillId="3" borderId="3" xfId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164" fontId="6" fillId="3" borderId="6" xfId="0" applyNumberFormat="1" applyFont="1" applyFill="1" applyBorder="1" applyProtection="1">
      <protection locked="0"/>
    </xf>
    <xf numFmtId="9" fontId="0" fillId="3" borderId="6" xfId="1" applyFon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164" fontId="0" fillId="0" borderId="0" xfId="0" applyNumberFormat="1"/>
    <xf numFmtId="44" fontId="0" fillId="0" borderId="0" xfId="3" applyFont="1"/>
    <xf numFmtId="44" fontId="0" fillId="0" borderId="0" xfId="0" applyNumberFormat="1"/>
    <xf numFmtId="44" fontId="0" fillId="0" borderId="0" xfId="3" applyFont="1" applyFill="1" applyBorder="1"/>
    <xf numFmtId="0" fontId="5" fillId="0" borderId="15" xfId="0" applyFont="1" applyBorder="1" applyAlignment="1">
      <alignment horizontal="left" indent="3"/>
    </xf>
    <xf numFmtId="2" fontId="0" fillId="0" borderId="0" xfId="0" applyNumberFormat="1"/>
    <xf numFmtId="44" fontId="0" fillId="3" borderId="0" xfId="3" applyFont="1" applyFill="1" applyBorder="1"/>
    <xf numFmtId="0" fontId="0" fillId="0" borderId="0" xfId="0" applyFill="1" applyBorder="1"/>
    <xf numFmtId="164" fontId="6" fillId="2" borderId="3" xfId="0" applyNumberFormat="1" applyFon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4">
    <cellStyle name="Moeda" xfId="3" builtinId="4"/>
    <cellStyle name="Normal" xfId="0" builtinId="0"/>
    <cellStyle name="Percent" xfId="2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129540</xdr:colOff>
      <xdr:row>3</xdr:row>
      <xdr:rowOff>53340</xdr:rowOff>
    </xdr:from>
    <xdr:to>
      <xdr:col>14</xdr:col>
      <xdr:colOff>129540</xdr:colOff>
      <xdr:row>11</xdr:row>
      <xdr:rowOff>68580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CFFEEA7-02A6-460E-8A75-52D67C300D17}"/>
            </a:ext>
          </a:extLst>
        </xdr:cNvPr>
        <xdr:cNvSpPr txBox="1"/>
      </xdr:nvSpPr>
      <xdr:spPr>
        <a:xfrm>
          <a:off x="7406640" y="647700"/>
          <a:ext cx="4267200" cy="1478280"/>
        </a:xfrm>
        <a:prstGeom prst="rect">
          <a:avLst/>
        </a:prstGeom>
        <a:solidFill>
          <a:schemeClr val="accent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PT" sz="2000" b="1"/>
            <a:t>Notas de Preenchimento</a:t>
          </a:r>
        </a:p>
        <a:p>
          <a:pPr algn="ctr"/>
          <a:endParaRPr lang="pt-PT" sz="2000" b="1"/>
        </a:p>
        <a:p>
          <a:pPr algn="ctr"/>
          <a:r>
            <a:rPr lang="pt-PT" sz="2000" b="1"/>
            <a:t>-Preencher apenas os Campos a </a:t>
          </a:r>
          <a:r>
            <a:rPr lang="pt-PT" sz="2000" b="1" u="sng">
              <a:solidFill>
                <a:sysClr val="windowText" lastClr="000000"/>
              </a:solidFill>
            </a:rPr>
            <a:t>AZUL</a:t>
          </a:r>
          <a:r>
            <a:rPr lang="pt-PT" sz="2000" b="1"/>
            <a:t>.</a:t>
          </a:r>
        </a:p>
        <a:p>
          <a:pPr algn="ctr"/>
          <a:r>
            <a:rPr lang="pt-PT" sz="2000" b="1"/>
            <a:t>-Não alterar qualquer fórmula.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12"/>
  <sheetViews>
    <sheetView tabSelected="1" topLeftCell="A47" workbookViewId="0">
      <selection activeCell="C60" sqref="C60"/>
    </sheetView>
  </sheetViews>
  <sheetFormatPr defaultRowHeight="15" x14ac:dyDescent="0.25"/>
  <cols>
    <col min="3" max="3" width="52.7109375" customWidth="1"/>
    <col min="4" max="4" width="9.7109375" bestFit="1" customWidth="1"/>
    <col min="5" max="5" width="11.42578125" bestFit="1" customWidth="1"/>
    <col min="6" max="9" width="11.85546875" bestFit="1" customWidth="1"/>
    <col min="10" max="10" width="11.85546875" customWidth="1"/>
  </cols>
  <sheetData>
    <row r="2" spans="3:5" ht="18.75" x14ac:dyDescent="0.3">
      <c r="C2" s="1" t="s">
        <v>0</v>
      </c>
    </row>
    <row r="4" spans="3:5" x14ac:dyDescent="0.25">
      <c r="C4" s="2" t="s">
        <v>1</v>
      </c>
    </row>
    <row r="5" spans="3:5" x14ac:dyDescent="0.25">
      <c r="C5" s="22" t="s">
        <v>2</v>
      </c>
      <c r="D5" s="8"/>
      <c r="E5" s="12" t="s">
        <v>86</v>
      </c>
    </row>
    <row r="6" spans="3:5" x14ac:dyDescent="0.25">
      <c r="C6" s="23" t="s">
        <v>3</v>
      </c>
      <c r="D6" s="5">
        <f>D5+3</f>
        <v>3</v>
      </c>
    </row>
    <row r="7" spans="3:5" x14ac:dyDescent="0.25">
      <c r="C7" s="23" t="s">
        <v>4</v>
      </c>
      <c r="D7" s="5">
        <f>D5+5</f>
        <v>5</v>
      </c>
    </row>
    <row r="8" spans="3:5" x14ac:dyDescent="0.25">
      <c r="C8" s="23" t="s">
        <v>30</v>
      </c>
      <c r="D8" s="11"/>
    </row>
    <row r="10" spans="3:5" x14ac:dyDescent="0.25">
      <c r="C10" s="2" t="s">
        <v>5</v>
      </c>
    </row>
    <row r="11" spans="3:5" x14ac:dyDescent="0.25">
      <c r="C11" s="22" t="s">
        <v>6</v>
      </c>
      <c r="D11" s="11"/>
      <c r="E11" t="s">
        <v>20</v>
      </c>
    </row>
    <row r="12" spans="3:5" x14ac:dyDescent="0.25">
      <c r="C12" s="23" t="s">
        <v>7</v>
      </c>
      <c r="D12" s="11"/>
      <c r="E12" t="s">
        <v>7</v>
      </c>
    </row>
    <row r="13" spans="3:5" x14ac:dyDescent="0.25">
      <c r="C13" s="23" t="s">
        <v>8</v>
      </c>
      <c r="D13" s="9"/>
      <c r="E13" t="s">
        <v>19</v>
      </c>
    </row>
    <row r="14" spans="3:5" x14ac:dyDescent="0.25">
      <c r="C14" s="23" t="s">
        <v>9</v>
      </c>
      <c r="D14" s="6">
        <v>0.04</v>
      </c>
    </row>
    <row r="15" spans="3:5" x14ac:dyDescent="0.25">
      <c r="C15" s="23" t="s">
        <v>10</v>
      </c>
      <c r="D15" s="10"/>
    </row>
    <row r="16" spans="3:5" x14ac:dyDescent="0.25">
      <c r="C16" s="23" t="s">
        <v>11</v>
      </c>
      <c r="D16" s="10"/>
    </row>
    <row r="17" spans="3:8" x14ac:dyDescent="0.25">
      <c r="C17" s="23" t="s">
        <v>12</v>
      </c>
      <c r="D17" s="7">
        <v>0</v>
      </c>
    </row>
    <row r="18" spans="3:8" x14ac:dyDescent="0.25">
      <c r="C18" s="23" t="s">
        <v>13</v>
      </c>
      <c r="D18" s="7">
        <v>0</v>
      </c>
    </row>
    <row r="19" spans="3:8" x14ac:dyDescent="0.25">
      <c r="C19" s="23" t="s">
        <v>14</v>
      </c>
      <c r="D19" s="10"/>
    </row>
    <row r="20" spans="3:8" x14ac:dyDescent="0.25">
      <c r="C20" s="23" t="s">
        <v>15</v>
      </c>
      <c r="D20" s="7">
        <v>0.23</v>
      </c>
    </row>
    <row r="21" spans="3:8" x14ac:dyDescent="0.25">
      <c r="C21" s="23" t="s">
        <v>16</v>
      </c>
      <c r="D21" s="7">
        <v>0.13</v>
      </c>
    </row>
    <row r="22" spans="3:8" x14ac:dyDescent="0.25">
      <c r="C22" s="23" t="s">
        <v>17</v>
      </c>
      <c r="D22" s="7">
        <v>0.06</v>
      </c>
    </row>
    <row r="23" spans="3:8" x14ac:dyDescent="0.25">
      <c r="C23" s="23" t="s">
        <v>18</v>
      </c>
      <c r="D23" s="7">
        <v>0</v>
      </c>
    </row>
    <row r="25" spans="3:8" x14ac:dyDescent="0.25">
      <c r="C25" s="2" t="s">
        <v>21</v>
      </c>
      <c r="D25" s="4">
        <f>D5</f>
        <v>0</v>
      </c>
      <c r="E25" s="4">
        <f>D25+1</f>
        <v>1</v>
      </c>
      <c r="F25" s="4">
        <f t="shared" ref="F25:H25" si="0">E25+1</f>
        <v>2</v>
      </c>
      <c r="G25" s="4">
        <f t="shared" si="0"/>
        <v>3</v>
      </c>
      <c r="H25" s="4">
        <f t="shared" si="0"/>
        <v>4</v>
      </c>
    </row>
    <row r="26" spans="3:8" x14ac:dyDescent="0.25">
      <c r="C26" s="20" t="s">
        <v>22</v>
      </c>
      <c r="D26" s="19"/>
      <c r="E26" s="108"/>
      <c r="F26" s="108"/>
      <c r="G26" s="108"/>
      <c r="H26" s="108"/>
    </row>
    <row r="27" spans="3:8" x14ac:dyDescent="0.25">
      <c r="C27" s="21" t="s">
        <v>23</v>
      </c>
      <c r="D27" s="18"/>
      <c r="E27" s="108"/>
      <c r="F27" s="108"/>
      <c r="G27" s="108"/>
      <c r="H27" s="108"/>
    </row>
    <row r="28" spans="3:8" x14ac:dyDescent="0.25">
      <c r="C28" s="122" t="s">
        <v>149</v>
      </c>
      <c r="D28" s="121"/>
      <c r="E28" s="118">
        <f>+D28+D28*E27</f>
        <v>0</v>
      </c>
      <c r="F28" s="118">
        <f t="shared" ref="F28:H28" si="1">+E28+E28*F27</f>
        <v>0</v>
      </c>
      <c r="G28" s="118">
        <f t="shared" si="1"/>
        <v>0</v>
      </c>
      <c r="H28" s="118">
        <f t="shared" si="1"/>
        <v>0</v>
      </c>
    </row>
    <row r="29" spans="3:8" x14ac:dyDescent="0.25">
      <c r="C29" s="2" t="s">
        <v>24</v>
      </c>
      <c r="D29" s="4">
        <f>$D$5</f>
        <v>0</v>
      </c>
      <c r="E29" s="4">
        <f>D29+1</f>
        <v>1</v>
      </c>
      <c r="F29" s="4">
        <f t="shared" ref="F29:H29" si="2">E29+1</f>
        <v>2</v>
      </c>
      <c r="G29" s="4">
        <f t="shared" si="2"/>
        <v>3</v>
      </c>
      <c r="H29" s="4">
        <f t="shared" si="2"/>
        <v>4</v>
      </c>
    </row>
    <row r="30" spans="3:8" x14ac:dyDescent="0.25">
      <c r="C30" s="29" t="s">
        <v>36</v>
      </c>
      <c r="D30" s="31">
        <f>+F34+F41+F48+F55</f>
        <v>0</v>
      </c>
      <c r="E30" s="31">
        <f t="shared" ref="E30:H30" si="3">+G34+G41+G48+G55</f>
        <v>0</v>
      </c>
      <c r="F30" s="31">
        <f t="shared" si="3"/>
        <v>0</v>
      </c>
      <c r="G30" s="31">
        <f t="shared" si="3"/>
        <v>0</v>
      </c>
      <c r="H30" s="31">
        <f t="shared" si="3"/>
        <v>0</v>
      </c>
    </row>
    <row r="31" spans="3:8" x14ac:dyDescent="0.25">
      <c r="C31" s="30" t="s">
        <v>37</v>
      </c>
      <c r="D31" s="32">
        <f>+F35+F42+F49+F56</f>
        <v>0</v>
      </c>
      <c r="E31" s="32">
        <f t="shared" ref="E31:H31" si="4">+G35+G42+G49+G56</f>
        <v>0</v>
      </c>
      <c r="F31" s="32">
        <f t="shared" si="4"/>
        <v>0</v>
      </c>
      <c r="G31" s="32">
        <f t="shared" si="4"/>
        <v>0</v>
      </c>
      <c r="H31" s="32">
        <f t="shared" si="4"/>
        <v>0</v>
      </c>
    </row>
    <row r="32" spans="3:8" x14ac:dyDescent="0.25">
      <c r="C32" s="28"/>
    </row>
    <row r="33" spans="3:11" x14ac:dyDescent="0.25">
      <c r="C33" s="2" t="s">
        <v>35</v>
      </c>
      <c r="D33" s="13" t="s">
        <v>27</v>
      </c>
      <c r="E33" s="13" t="s">
        <v>28</v>
      </c>
      <c r="F33" s="4">
        <f>$D$5</f>
        <v>0</v>
      </c>
      <c r="G33" s="4">
        <f>F33+1</f>
        <v>1</v>
      </c>
      <c r="H33" s="4">
        <f t="shared" ref="H33:J33" si="5">G33+1</f>
        <v>2</v>
      </c>
      <c r="I33" s="4">
        <f t="shared" si="5"/>
        <v>3</v>
      </c>
      <c r="J33" s="4">
        <f t="shared" si="5"/>
        <v>4</v>
      </c>
    </row>
    <row r="34" spans="3:11" x14ac:dyDescent="0.25">
      <c r="C34" s="3" t="s">
        <v>145</v>
      </c>
      <c r="D34" s="15"/>
      <c r="E34" s="11"/>
      <c r="F34" s="64">
        <f>+F36*F37</f>
        <v>0</v>
      </c>
      <c r="G34" s="64">
        <f t="shared" ref="G34:J34" si="6">+G36*G37</f>
        <v>0</v>
      </c>
      <c r="H34" s="64">
        <f t="shared" si="6"/>
        <v>0</v>
      </c>
      <c r="I34" s="64">
        <f t="shared" si="6"/>
        <v>0</v>
      </c>
      <c r="J34" s="64">
        <f t="shared" si="6"/>
        <v>0</v>
      </c>
      <c r="K34" s="12" t="s">
        <v>38</v>
      </c>
    </row>
    <row r="35" spans="3:11" x14ac:dyDescent="0.25">
      <c r="C35" s="14" t="s">
        <v>31</v>
      </c>
      <c r="D35" s="125"/>
      <c r="E35" s="125"/>
      <c r="F35" s="38">
        <f>+F34*(1-$E$34)*$D$34</f>
        <v>0</v>
      </c>
      <c r="G35" s="38">
        <f t="shared" ref="G35:J35" si="7">+G34*(1-$E$34)*$D$34</f>
        <v>0</v>
      </c>
      <c r="H35" s="38">
        <f t="shared" si="7"/>
        <v>0</v>
      </c>
      <c r="I35" s="38">
        <f t="shared" si="7"/>
        <v>0</v>
      </c>
      <c r="J35" s="38">
        <f t="shared" si="7"/>
        <v>0</v>
      </c>
      <c r="K35" s="12" t="s">
        <v>39</v>
      </c>
    </row>
    <row r="36" spans="3:11" x14ac:dyDescent="0.25">
      <c r="C36" s="16" t="s">
        <v>25</v>
      </c>
      <c r="D36" s="126"/>
      <c r="E36" s="127"/>
      <c r="F36" s="110"/>
      <c r="G36" s="13">
        <f>F36*(1+G38)</f>
        <v>0</v>
      </c>
      <c r="H36" s="13">
        <f t="shared" ref="H36:J36" si="8">G36*(1+H38)</f>
        <v>0</v>
      </c>
      <c r="I36" s="13">
        <f t="shared" si="8"/>
        <v>0</v>
      </c>
      <c r="J36" s="13">
        <f t="shared" si="8"/>
        <v>0</v>
      </c>
    </row>
    <row r="37" spans="3:11" x14ac:dyDescent="0.25">
      <c r="C37" s="17" t="s">
        <v>29</v>
      </c>
      <c r="D37" s="124"/>
      <c r="E37" s="128"/>
      <c r="F37" s="114"/>
      <c r="G37" s="34">
        <f>+F37*(1+$E$26)</f>
        <v>0</v>
      </c>
      <c r="H37" s="34">
        <f>+G37*(1+$F$26)</f>
        <v>0</v>
      </c>
      <c r="I37" s="34">
        <f>+H37*(1+$G$26)</f>
        <v>0</v>
      </c>
      <c r="J37" s="34">
        <f>+I37*(1+$H$26)</f>
        <v>0</v>
      </c>
    </row>
    <row r="38" spans="3:11" x14ac:dyDescent="0.25">
      <c r="C38" s="17" t="s">
        <v>26</v>
      </c>
      <c r="D38" s="124"/>
      <c r="E38" s="124"/>
      <c r="F38" s="24"/>
      <c r="G38" s="113"/>
      <c r="H38" s="113"/>
      <c r="I38" s="113"/>
      <c r="J38" s="113"/>
    </row>
    <row r="40" spans="3:11" x14ac:dyDescent="0.25">
      <c r="C40" s="25"/>
      <c r="D40" s="13" t="s">
        <v>27</v>
      </c>
      <c r="E40" s="13" t="s">
        <v>28</v>
      </c>
      <c r="F40" s="4">
        <f>$D$5</f>
        <v>0</v>
      </c>
      <c r="G40" s="4">
        <f>F40+1</f>
        <v>1</v>
      </c>
      <c r="H40" s="4">
        <f t="shared" ref="H40:J40" si="9">G40+1</f>
        <v>2</v>
      </c>
      <c r="I40" s="4">
        <f t="shared" si="9"/>
        <v>3</v>
      </c>
      <c r="J40" s="4">
        <f t="shared" si="9"/>
        <v>4</v>
      </c>
    </row>
    <row r="41" spans="3:11" x14ac:dyDescent="0.25">
      <c r="C41" s="3" t="s">
        <v>146</v>
      </c>
      <c r="D41" s="15"/>
      <c r="E41" s="11"/>
      <c r="F41" s="64">
        <f>+F43*F44</f>
        <v>0</v>
      </c>
      <c r="G41" s="64">
        <f t="shared" ref="G41:J41" si="10">+G43*G44</f>
        <v>0</v>
      </c>
      <c r="H41" s="64">
        <f t="shared" si="10"/>
        <v>0</v>
      </c>
      <c r="I41" s="64">
        <f t="shared" si="10"/>
        <v>0</v>
      </c>
      <c r="J41" s="64">
        <f t="shared" si="10"/>
        <v>0</v>
      </c>
      <c r="K41" s="12" t="s">
        <v>38</v>
      </c>
    </row>
    <row r="42" spans="3:11" x14ac:dyDescent="0.25">
      <c r="C42" s="14" t="s">
        <v>31</v>
      </c>
      <c r="D42" s="125"/>
      <c r="E42" s="125"/>
      <c r="F42" s="38">
        <f>+F41*(1-$E$41)*$D$41</f>
        <v>0</v>
      </c>
      <c r="G42" s="38">
        <f>+G41*(1-$E$41)*$D$41</f>
        <v>0</v>
      </c>
      <c r="H42" s="38">
        <f>+H41*(1-$E$41)*$D$41</f>
        <v>0</v>
      </c>
      <c r="I42" s="38">
        <f>+I41*(1-$E$41)*$D$41</f>
        <v>0</v>
      </c>
      <c r="J42" s="38">
        <f>+J41*(1-$E$41)*$D$41</f>
        <v>0</v>
      </c>
      <c r="K42" s="12" t="s">
        <v>39</v>
      </c>
    </row>
    <row r="43" spans="3:11" x14ac:dyDescent="0.25">
      <c r="C43" s="16" t="s">
        <v>25</v>
      </c>
      <c r="D43" s="126"/>
      <c r="E43" s="127"/>
      <c r="F43" s="110"/>
      <c r="G43" s="13">
        <f>F43*(1+G45)</f>
        <v>0</v>
      </c>
      <c r="H43" s="13">
        <f t="shared" ref="H43:J43" si="11">G43*(1+H45)</f>
        <v>0</v>
      </c>
      <c r="I43" s="13">
        <f t="shared" si="11"/>
        <v>0</v>
      </c>
      <c r="J43" s="13">
        <f t="shared" si="11"/>
        <v>0</v>
      </c>
    </row>
    <row r="44" spans="3:11" x14ac:dyDescent="0.25">
      <c r="C44" s="17" t="s">
        <v>29</v>
      </c>
      <c r="D44" s="124"/>
      <c r="E44" s="128"/>
      <c r="F44" s="114"/>
      <c r="G44" s="34">
        <f>+F44*(1+$E$26)</f>
        <v>0</v>
      </c>
      <c r="H44" s="34">
        <f>+G44*(1+$F$26)</f>
        <v>0</v>
      </c>
      <c r="I44" s="34">
        <f>+H44*(1+$G$26)</f>
        <v>0</v>
      </c>
      <c r="J44" s="34">
        <f>+I44*(1+$H$26)</f>
        <v>0</v>
      </c>
    </row>
    <row r="45" spans="3:11" x14ac:dyDescent="0.25">
      <c r="C45" s="17" t="s">
        <v>26</v>
      </c>
      <c r="D45" s="124"/>
      <c r="E45" s="124"/>
      <c r="F45" s="24"/>
      <c r="G45" s="113"/>
      <c r="H45" s="113"/>
      <c r="I45" s="113"/>
      <c r="J45" s="113"/>
    </row>
    <row r="47" spans="3:11" x14ac:dyDescent="0.25">
      <c r="C47" s="25"/>
      <c r="D47" s="13" t="s">
        <v>27</v>
      </c>
      <c r="E47" s="13" t="s">
        <v>28</v>
      </c>
      <c r="F47" s="4">
        <f>$D$5</f>
        <v>0</v>
      </c>
      <c r="G47" s="4">
        <f>F47+1</f>
        <v>1</v>
      </c>
      <c r="H47" s="4">
        <f t="shared" ref="H47:J47" si="12">G47+1</f>
        <v>2</v>
      </c>
      <c r="I47" s="4">
        <f t="shared" si="12"/>
        <v>3</v>
      </c>
      <c r="J47" s="4">
        <f t="shared" si="12"/>
        <v>4</v>
      </c>
    </row>
    <row r="48" spans="3:11" x14ac:dyDescent="0.25">
      <c r="C48" s="3" t="s">
        <v>147</v>
      </c>
      <c r="D48" s="15"/>
      <c r="E48" s="11"/>
      <c r="F48" s="64">
        <f>+F50*F51</f>
        <v>0</v>
      </c>
      <c r="G48" s="64">
        <f t="shared" ref="G48:J48" si="13">+G50*G51</f>
        <v>0</v>
      </c>
      <c r="H48" s="64">
        <f t="shared" si="13"/>
        <v>0</v>
      </c>
      <c r="I48" s="64">
        <f t="shared" si="13"/>
        <v>0</v>
      </c>
      <c r="J48" s="64">
        <f t="shared" si="13"/>
        <v>0</v>
      </c>
      <c r="K48" s="12" t="s">
        <v>38</v>
      </c>
    </row>
    <row r="49" spans="3:11" x14ac:dyDescent="0.25">
      <c r="C49" s="14" t="s">
        <v>31</v>
      </c>
      <c r="D49" s="125"/>
      <c r="E49" s="125"/>
      <c r="F49" s="38">
        <f>+F48*(1-$E$48)*$D$48</f>
        <v>0</v>
      </c>
      <c r="G49" s="38">
        <f>+G48*(1-$E$48)*$D$48</f>
        <v>0</v>
      </c>
      <c r="H49" s="38">
        <f>+H48*(1-$E$48)*$D$48</f>
        <v>0</v>
      </c>
      <c r="I49" s="38">
        <f>+I48*(1-$E$48)*$D$48</f>
        <v>0</v>
      </c>
      <c r="J49" s="38">
        <f>+J48*(1-$E$48)*$D$48</f>
        <v>0</v>
      </c>
      <c r="K49" s="12" t="s">
        <v>39</v>
      </c>
    </row>
    <row r="50" spans="3:11" x14ac:dyDescent="0.25">
      <c r="C50" s="16" t="s">
        <v>25</v>
      </c>
      <c r="D50" s="126"/>
      <c r="E50" s="127"/>
      <c r="F50" s="110"/>
      <c r="G50" s="13">
        <f>F50*(1+G52)</f>
        <v>0</v>
      </c>
      <c r="H50" s="13">
        <f t="shared" ref="H50:J50" si="14">G50*(1+H52)</f>
        <v>0</v>
      </c>
      <c r="I50" s="13">
        <f t="shared" si="14"/>
        <v>0</v>
      </c>
      <c r="J50" s="13">
        <f t="shared" si="14"/>
        <v>0</v>
      </c>
    </row>
    <row r="51" spans="3:11" x14ac:dyDescent="0.25">
      <c r="C51" s="17" t="s">
        <v>29</v>
      </c>
      <c r="D51" s="124"/>
      <c r="E51" s="128"/>
      <c r="F51" s="114"/>
      <c r="G51" s="34">
        <f>+F51*(1+$E$26)</f>
        <v>0</v>
      </c>
      <c r="H51" s="34">
        <f>+G51*(1+$F$26)</f>
        <v>0</v>
      </c>
      <c r="I51" s="34">
        <f>+H51*(1+$G$26)</f>
        <v>0</v>
      </c>
      <c r="J51" s="34">
        <f>+I51*(1+$H$26)</f>
        <v>0</v>
      </c>
    </row>
    <row r="52" spans="3:11" x14ac:dyDescent="0.25">
      <c r="C52" s="17" t="s">
        <v>26</v>
      </c>
      <c r="D52" s="124"/>
      <c r="E52" s="124"/>
      <c r="F52" s="24"/>
      <c r="G52" s="113"/>
      <c r="H52" s="113"/>
      <c r="I52" s="113"/>
      <c r="J52" s="113"/>
    </row>
    <row r="54" spans="3:11" x14ac:dyDescent="0.25">
      <c r="C54" s="25"/>
      <c r="D54" s="13" t="s">
        <v>27</v>
      </c>
      <c r="E54" s="13" t="s">
        <v>28</v>
      </c>
      <c r="F54" s="4">
        <f>$D$5</f>
        <v>0</v>
      </c>
      <c r="G54" s="4">
        <f>F54+1</f>
        <v>1</v>
      </c>
      <c r="H54" s="4">
        <f t="shared" ref="H54:J54" si="15">G54+1</f>
        <v>2</v>
      </c>
      <c r="I54" s="4">
        <f t="shared" si="15"/>
        <v>3</v>
      </c>
      <c r="J54" s="4">
        <f t="shared" si="15"/>
        <v>4</v>
      </c>
    </row>
    <row r="55" spans="3:11" x14ac:dyDescent="0.25">
      <c r="C55" s="3" t="s">
        <v>148</v>
      </c>
      <c r="D55" s="15"/>
      <c r="E55" s="11"/>
      <c r="F55" s="64">
        <f>+F57*F58</f>
        <v>0</v>
      </c>
      <c r="G55" s="64">
        <f t="shared" ref="G55:J55" si="16">+G57*G58</f>
        <v>0</v>
      </c>
      <c r="H55" s="64">
        <f t="shared" si="16"/>
        <v>0</v>
      </c>
      <c r="I55" s="64">
        <f t="shared" si="16"/>
        <v>0</v>
      </c>
      <c r="J55" s="64">
        <f t="shared" si="16"/>
        <v>0</v>
      </c>
      <c r="K55" s="12" t="s">
        <v>38</v>
      </c>
    </row>
    <row r="56" spans="3:11" x14ac:dyDescent="0.25">
      <c r="C56" s="14" t="s">
        <v>31</v>
      </c>
      <c r="D56" s="125"/>
      <c r="E56" s="125"/>
      <c r="F56" s="38">
        <f>+F55*(1-$E$55)*$D$55</f>
        <v>0</v>
      </c>
      <c r="G56" s="38">
        <f>+G55*(1-$E$55)*$D$55</f>
        <v>0</v>
      </c>
      <c r="H56" s="38">
        <f>+H55*(1-$E$55)*$D$55</f>
        <v>0</v>
      </c>
      <c r="I56" s="38">
        <f>+I55*(1-$E$55)*$D$55</f>
        <v>0</v>
      </c>
      <c r="J56" s="38">
        <f>+J55*(1-$E$55)*$D$55</f>
        <v>0</v>
      </c>
      <c r="K56" s="12" t="s">
        <v>39</v>
      </c>
    </row>
    <row r="57" spans="3:11" x14ac:dyDescent="0.25">
      <c r="C57" s="16" t="s">
        <v>25</v>
      </c>
      <c r="D57" s="126"/>
      <c r="E57" s="127"/>
      <c r="F57" s="110"/>
      <c r="G57" s="13">
        <f>F57*(1+G59)</f>
        <v>0</v>
      </c>
      <c r="H57" s="13">
        <f t="shared" ref="H57:J57" si="17">G57*(1+H59)</f>
        <v>0</v>
      </c>
      <c r="I57" s="13">
        <f t="shared" si="17"/>
        <v>0</v>
      </c>
      <c r="J57" s="13">
        <f t="shared" si="17"/>
        <v>0</v>
      </c>
    </row>
    <row r="58" spans="3:11" x14ac:dyDescent="0.25">
      <c r="C58" s="17" t="s">
        <v>29</v>
      </c>
      <c r="D58" s="124"/>
      <c r="E58" s="128"/>
      <c r="F58" s="114"/>
      <c r="G58" s="34">
        <f>+F58*(1+$E$26)</f>
        <v>0</v>
      </c>
      <c r="H58" s="34">
        <f>+G58*(1+$F$26)</f>
        <v>0</v>
      </c>
      <c r="I58" s="34">
        <f>+H58*(1+$G$26)</f>
        <v>0</v>
      </c>
      <c r="J58" s="34">
        <f>+I58*(1+$H$26)</f>
        <v>0</v>
      </c>
    </row>
    <row r="59" spans="3:11" x14ac:dyDescent="0.25">
      <c r="C59" s="17" t="s">
        <v>26</v>
      </c>
      <c r="D59" s="124"/>
      <c r="E59" s="124"/>
      <c r="F59" s="24"/>
      <c r="G59" s="113"/>
      <c r="H59" s="113"/>
      <c r="I59" s="113"/>
      <c r="J59" s="113"/>
    </row>
    <row r="60" spans="3:11" x14ac:dyDescent="0.25">
      <c r="G60" s="115"/>
      <c r="H60" s="115"/>
      <c r="I60" s="115"/>
      <c r="J60" s="115"/>
      <c r="K60" s="115"/>
    </row>
    <row r="61" spans="3:11" x14ac:dyDescent="0.25">
      <c r="C61" s="2" t="s">
        <v>32</v>
      </c>
    </row>
    <row r="62" spans="3:11" x14ac:dyDescent="0.25">
      <c r="C62" s="27" t="s">
        <v>41</v>
      </c>
      <c r="D62" s="3"/>
      <c r="E62" s="4">
        <f>$D$5</f>
        <v>0</v>
      </c>
      <c r="F62" s="4">
        <f>E62+1</f>
        <v>1</v>
      </c>
      <c r="G62" s="4">
        <f t="shared" ref="G62:I62" si="18">F62+1</f>
        <v>2</v>
      </c>
      <c r="H62" s="4">
        <f t="shared" si="18"/>
        <v>3</v>
      </c>
      <c r="I62" s="4">
        <f t="shared" si="18"/>
        <v>4</v>
      </c>
    </row>
    <row r="63" spans="3:11" x14ac:dyDescent="0.25">
      <c r="C63" s="35" t="s">
        <v>40</v>
      </c>
      <c r="D63" s="11"/>
      <c r="E63" s="36">
        <f>D30*D63</f>
        <v>0</v>
      </c>
      <c r="F63" s="36">
        <f>E30*$D$63</f>
        <v>0</v>
      </c>
      <c r="G63" s="36">
        <f t="shared" ref="G63:I63" si="19">F30*$D$63</f>
        <v>0</v>
      </c>
      <c r="H63" s="36">
        <f t="shared" si="19"/>
        <v>0</v>
      </c>
      <c r="I63" s="36">
        <f t="shared" si="19"/>
        <v>0</v>
      </c>
    </row>
    <row r="64" spans="3:11" x14ac:dyDescent="0.25">
      <c r="C64" s="37" t="s">
        <v>33</v>
      </c>
      <c r="D64" s="11"/>
      <c r="E64" s="38">
        <f>D64*E65</f>
        <v>0</v>
      </c>
      <c r="F64" s="38">
        <f>$D$64*F65</f>
        <v>0</v>
      </c>
      <c r="G64" s="38">
        <f t="shared" ref="G64:I64" si="20">$D$64*G65</f>
        <v>0</v>
      </c>
      <c r="H64" s="38">
        <f t="shared" si="20"/>
        <v>0</v>
      </c>
      <c r="I64" s="38">
        <f t="shared" si="20"/>
        <v>0</v>
      </c>
    </row>
    <row r="65" spans="3:12" x14ac:dyDescent="0.25">
      <c r="C65" s="30" t="s">
        <v>34</v>
      </c>
      <c r="D65" s="39"/>
      <c r="E65" s="38">
        <f>E63+E67-E66</f>
        <v>0</v>
      </c>
      <c r="F65" s="38">
        <f t="shared" ref="F65:I65" si="21">F63+F67-F66</f>
        <v>0</v>
      </c>
      <c r="G65" s="38">
        <f t="shared" si="21"/>
        <v>0</v>
      </c>
      <c r="H65" s="38">
        <f t="shared" si="21"/>
        <v>0</v>
      </c>
      <c r="I65" s="38">
        <f t="shared" si="21"/>
        <v>0</v>
      </c>
    </row>
    <row r="66" spans="3:12" x14ac:dyDescent="0.25">
      <c r="C66" s="30" t="s">
        <v>118</v>
      </c>
      <c r="D66" s="39"/>
      <c r="E66" s="41"/>
      <c r="F66" s="38">
        <f>E67</f>
        <v>0</v>
      </c>
      <c r="G66" s="38">
        <f t="shared" ref="G66:I66" si="22">F67</f>
        <v>0</v>
      </c>
      <c r="H66" s="38">
        <f t="shared" si="22"/>
        <v>0</v>
      </c>
      <c r="I66" s="38">
        <f t="shared" si="22"/>
        <v>0</v>
      </c>
    </row>
    <row r="67" spans="3:12" x14ac:dyDescent="0.25">
      <c r="C67" s="30" t="s">
        <v>119</v>
      </c>
      <c r="D67" s="39"/>
      <c r="E67" s="38">
        <f>E63*$D$94/$J$67</f>
        <v>0</v>
      </c>
      <c r="F67" s="38">
        <f>F63*$D$94/$J$67</f>
        <v>0</v>
      </c>
      <c r="G67" s="38">
        <f t="shared" ref="G67:I67" si="23">G63*$D$94/$J$67</f>
        <v>0</v>
      </c>
      <c r="H67" s="38">
        <f t="shared" si="23"/>
        <v>0</v>
      </c>
      <c r="I67" s="38">
        <f t="shared" si="23"/>
        <v>0</v>
      </c>
      <c r="J67" s="13">
        <v>365</v>
      </c>
    </row>
    <row r="68" spans="3:12" x14ac:dyDescent="0.25">
      <c r="E68" s="115"/>
    </row>
    <row r="69" spans="3:12" x14ac:dyDescent="0.25">
      <c r="C69" s="2" t="s">
        <v>42</v>
      </c>
      <c r="D69" s="3"/>
      <c r="E69" s="3"/>
      <c r="F69" s="3"/>
      <c r="G69" s="4">
        <f>$D$5</f>
        <v>0</v>
      </c>
      <c r="H69" s="4">
        <f>G69+1</f>
        <v>1</v>
      </c>
      <c r="I69" s="4">
        <f t="shared" ref="I69:K69" si="24">H69+1</f>
        <v>2</v>
      </c>
      <c r="J69" s="4">
        <f t="shared" si="24"/>
        <v>3</v>
      </c>
      <c r="K69" s="4">
        <f t="shared" si="24"/>
        <v>4</v>
      </c>
    </row>
    <row r="70" spans="3:12" x14ac:dyDescent="0.25">
      <c r="C70" s="29" t="s">
        <v>43</v>
      </c>
      <c r="D70" s="44"/>
      <c r="E70" s="44"/>
      <c r="F70" s="44"/>
      <c r="G70" s="45">
        <f>+G73+G74+G75+G76+G77+G78</f>
        <v>0</v>
      </c>
      <c r="H70" s="45">
        <f t="shared" ref="H70:K70" si="25">+H73+H74+H75+H76+H77+H78</f>
        <v>0</v>
      </c>
      <c r="I70" s="45">
        <f t="shared" si="25"/>
        <v>0</v>
      </c>
      <c r="J70" s="45">
        <f t="shared" si="25"/>
        <v>0</v>
      </c>
      <c r="K70" s="45">
        <f t="shared" si="25"/>
        <v>0</v>
      </c>
    </row>
    <row r="71" spans="3:12" x14ac:dyDescent="0.25">
      <c r="C71" s="30" t="s">
        <v>44</v>
      </c>
      <c r="D71" s="39"/>
      <c r="E71" s="39"/>
      <c r="F71" s="39"/>
      <c r="G71" s="46">
        <f>+(G73*$D$73)+(G74*$D$74)+(G75*$D$75)+(G76*$D$76)+(G77*$D$77)+(G78*$D$78)</f>
        <v>0</v>
      </c>
      <c r="H71" s="46">
        <f t="shared" ref="H71:K71" si="26">+(H73*$D$73)+(H74*$D$74)+(H75*$D$75)+(H76*$D$76)+(H77*$D$77)+(H78*$D$78)</f>
        <v>0</v>
      </c>
      <c r="I71" s="46">
        <f t="shared" si="26"/>
        <v>0</v>
      </c>
      <c r="J71" s="46">
        <f t="shared" si="26"/>
        <v>0</v>
      </c>
      <c r="K71" s="46">
        <f t="shared" si="26"/>
        <v>0</v>
      </c>
    </row>
    <row r="72" spans="3:12" x14ac:dyDescent="0.25">
      <c r="D72" s="42" t="s">
        <v>45</v>
      </c>
      <c r="E72" s="42" t="s">
        <v>46</v>
      </c>
      <c r="F72" s="42" t="s">
        <v>49</v>
      </c>
      <c r="G72" s="3"/>
      <c r="H72" s="3"/>
      <c r="I72" s="3"/>
      <c r="J72" s="3"/>
      <c r="K72" s="3"/>
    </row>
    <row r="73" spans="3:12" x14ac:dyDescent="0.25">
      <c r="C73" s="47" t="s">
        <v>47</v>
      </c>
      <c r="D73" s="48"/>
      <c r="E73" s="48"/>
      <c r="F73" s="49"/>
      <c r="G73" s="50">
        <f>+F73*(1+$E$26)</f>
        <v>0</v>
      </c>
      <c r="H73" s="50">
        <f>+G73*(1+$E$26)</f>
        <v>0</v>
      </c>
      <c r="I73" s="50">
        <f>+H73*(1+$F$26)</f>
        <v>0</v>
      </c>
      <c r="J73" s="50">
        <f>+I73*(1+$G$26)</f>
        <v>0</v>
      </c>
      <c r="K73" s="50">
        <f>+J73*(1+$H$26)</f>
        <v>0</v>
      </c>
      <c r="L73" s="43"/>
    </row>
    <row r="74" spans="3:12" x14ac:dyDescent="0.25">
      <c r="C74" s="51" t="s">
        <v>48</v>
      </c>
      <c r="D74" s="52"/>
      <c r="E74" s="52"/>
      <c r="F74" s="53"/>
      <c r="G74" s="54">
        <f>+F74*(1+$E$26)</f>
        <v>0</v>
      </c>
      <c r="H74" s="54">
        <f>+G74*(1+$E$26)</f>
        <v>0</v>
      </c>
      <c r="I74" s="54">
        <f>+H74*(1+$F$26)</f>
        <v>0</v>
      </c>
      <c r="J74" s="54">
        <f>+I74*(1+$G$26)</f>
        <v>0</v>
      </c>
      <c r="K74" s="54">
        <f t="shared" ref="K74:K78" si="27">+J74*(1+$H$26)</f>
        <v>0</v>
      </c>
    </row>
    <row r="75" spans="3:12" x14ac:dyDescent="0.25">
      <c r="C75" s="51" t="s">
        <v>50</v>
      </c>
      <c r="D75" s="52"/>
      <c r="E75" s="52"/>
      <c r="F75" s="53"/>
      <c r="G75" s="54">
        <f t="shared" ref="G75:H75" si="28">+F75*(1+$E$26)</f>
        <v>0</v>
      </c>
      <c r="H75" s="54">
        <f t="shared" si="28"/>
        <v>0</v>
      </c>
      <c r="I75" s="54">
        <f t="shared" ref="I75:I78" si="29">+H75*(1+$F$26)</f>
        <v>0</v>
      </c>
      <c r="J75" s="54">
        <f t="shared" ref="J75:J78" si="30">+I75*(1+$G$26)</f>
        <v>0</v>
      </c>
      <c r="K75" s="54">
        <f t="shared" si="27"/>
        <v>0</v>
      </c>
    </row>
    <row r="76" spans="3:12" x14ac:dyDescent="0.25">
      <c r="C76" s="51" t="s">
        <v>51</v>
      </c>
      <c r="D76" s="52"/>
      <c r="E76" s="52"/>
      <c r="F76" s="53"/>
      <c r="G76" s="54">
        <f>+F76*(1+$E$26)</f>
        <v>0</v>
      </c>
      <c r="H76" s="54">
        <f t="shared" ref="H76" si="31">+G76*(1+$E$26)</f>
        <v>0</v>
      </c>
      <c r="I76" s="54">
        <f t="shared" si="29"/>
        <v>0</v>
      </c>
      <c r="J76" s="54">
        <f>+I76*(1+$G$26)</f>
        <v>0</v>
      </c>
      <c r="K76" s="54">
        <f t="shared" si="27"/>
        <v>0</v>
      </c>
    </row>
    <row r="77" spans="3:12" x14ac:dyDescent="0.25">
      <c r="C77" s="51" t="s">
        <v>52</v>
      </c>
      <c r="D77" s="52"/>
      <c r="E77" s="52"/>
      <c r="F77" s="53"/>
      <c r="G77" s="54">
        <f t="shared" ref="G77:H77" si="32">+F77*(1+$E$26)</f>
        <v>0</v>
      </c>
      <c r="H77" s="54">
        <f t="shared" si="32"/>
        <v>0</v>
      </c>
      <c r="I77" s="54">
        <f t="shared" si="29"/>
        <v>0</v>
      </c>
      <c r="J77" s="54">
        <f t="shared" si="30"/>
        <v>0</v>
      </c>
      <c r="K77" s="54">
        <f t="shared" si="27"/>
        <v>0</v>
      </c>
    </row>
    <row r="78" spans="3:12" x14ac:dyDescent="0.25">
      <c r="C78" s="51" t="s">
        <v>53</v>
      </c>
      <c r="D78" s="52"/>
      <c r="E78" s="52"/>
      <c r="F78" s="53"/>
      <c r="G78" s="54">
        <f t="shared" ref="G78:H78" si="33">+F78*(1+$E$26)</f>
        <v>0</v>
      </c>
      <c r="H78" s="54">
        <f t="shared" si="33"/>
        <v>0</v>
      </c>
      <c r="I78" s="54">
        <f t="shared" si="29"/>
        <v>0</v>
      </c>
      <c r="J78" s="54">
        <f t="shared" si="30"/>
        <v>0</v>
      </c>
      <c r="K78" s="54">
        <f t="shared" si="27"/>
        <v>0</v>
      </c>
    </row>
    <row r="80" spans="3:12" x14ac:dyDescent="0.25">
      <c r="C80" s="2" t="s">
        <v>54</v>
      </c>
      <c r="D80" s="55"/>
      <c r="E80" s="59">
        <f>$D$5</f>
        <v>0</v>
      </c>
      <c r="F80" s="60">
        <f>E80+1</f>
        <v>1</v>
      </c>
      <c r="G80" s="60">
        <f t="shared" ref="G80:I80" si="34">F80+1</f>
        <v>2</v>
      </c>
      <c r="H80" s="60">
        <f t="shared" si="34"/>
        <v>3</v>
      </c>
      <c r="I80" s="61">
        <f t="shared" si="34"/>
        <v>4</v>
      </c>
    </row>
    <row r="81" spans="3:10" x14ac:dyDescent="0.25">
      <c r="C81" s="56" t="s">
        <v>55</v>
      </c>
      <c r="D81" s="44"/>
      <c r="E81" s="109"/>
      <c r="F81" s="110"/>
      <c r="G81" s="110"/>
      <c r="H81" s="110"/>
      <c r="I81" s="111"/>
    </row>
    <row r="82" spans="3:10" x14ac:dyDescent="0.25">
      <c r="C82" s="57" t="s">
        <v>131</v>
      </c>
      <c r="D82" s="58"/>
      <c r="E82" s="62">
        <f>+E81*$J$82*D28</f>
        <v>0</v>
      </c>
      <c r="F82" s="62">
        <f t="shared" ref="F82:H82" si="35">+F81*$J$82*E28</f>
        <v>0</v>
      </c>
      <c r="G82" s="62">
        <f t="shared" si="35"/>
        <v>0</v>
      </c>
      <c r="H82" s="62">
        <f t="shared" si="35"/>
        <v>0</v>
      </c>
      <c r="I82" s="62">
        <f>+I81*$J$82*H28</f>
        <v>0</v>
      </c>
      <c r="J82" s="3">
        <v>14</v>
      </c>
    </row>
    <row r="83" spans="3:10" x14ac:dyDescent="0.25">
      <c r="C83" s="57" t="s">
        <v>132</v>
      </c>
      <c r="D83" s="58"/>
      <c r="E83" s="62">
        <f>+($D$83*E81)*$J$83</f>
        <v>0</v>
      </c>
      <c r="F83" s="62">
        <f t="shared" ref="F83:I83" si="36">+($D$83*F81)*$J$83</f>
        <v>0</v>
      </c>
      <c r="G83" s="62">
        <f t="shared" si="36"/>
        <v>0</v>
      </c>
      <c r="H83" s="62">
        <f t="shared" si="36"/>
        <v>0</v>
      </c>
      <c r="I83" s="62">
        <f t="shared" si="36"/>
        <v>0</v>
      </c>
      <c r="J83" s="3">
        <v>11</v>
      </c>
    </row>
    <row r="85" spans="3:10" x14ac:dyDescent="0.25">
      <c r="C85" s="2" t="s">
        <v>60</v>
      </c>
      <c r="D85" s="3"/>
      <c r="E85" s="3"/>
      <c r="F85" s="3"/>
      <c r="G85" s="3"/>
      <c r="H85" s="3"/>
      <c r="I85" s="3"/>
    </row>
    <row r="86" spans="3:10" x14ac:dyDescent="0.25">
      <c r="C86" s="29" t="s">
        <v>10</v>
      </c>
      <c r="D86" s="44"/>
      <c r="E86" s="64">
        <f>+E82*$D$15</f>
        <v>0</v>
      </c>
      <c r="F86" s="64">
        <f t="shared" ref="F86:I86" si="37">+F82*$D$15</f>
        <v>0</v>
      </c>
      <c r="G86" s="64">
        <f t="shared" si="37"/>
        <v>0</v>
      </c>
      <c r="H86" s="64">
        <f t="shared" si="37"/>
        <v>0</v>
      </c>
      <c r="I86" s="64">
        <f t="shared" si="37"/>
        <v>0</v>
      </c>
    </row>
    <row r="87" spans="3:10" x14ac:dyDescent="0.25">
      <c r="C87" s="30" t="s">
        <v>57</v>
      </c>
      <c r="D87" s="39"/>
      <c r="E87" s="38">
        <f>+E82*$D$16</f>
        <v>0</v>
      </c>
      <c r="F87" s="38">
        <f t="shared" ref="F87:I87" si="38">+F82*$D$16</f>
        <v>0</v>
      </c>
      <c r="G87" s="38">
        <f t="shared" si="38"/>
        <v>0</v>
      </c>
      <c r="H87" s="38">
        <f t="shared" si="38"/>
        <v>0</v>
      </c>
      <c r="I87" s="38">
        <f t="shared" si="38"/>
        <v>0</v>
      </c>
    </row>
    <row r="88" spans="3:10" x14ac:dyDescent="0.25">
      <c r="C88" s="30" t="s">
        <v>8</v>
      </c>
      <c r="D88" s="39"/>
      <c r="E88" s="38">
        <f>+E82*$D$13</f>
        <v>0</v>
      </c>
      <c r="F88" s="38">
        <f t="shared" ref="F88:I88" si="39">+F82*$D$13</f>
        <v>0</v>
      </c>
      <c r="G88" s="38">
        <f t="shared" si="39"/>
        <v>0</v>
      </c>
      <c r="H88" s="38">
        <f t="shared" si="39"/>
        <v>0</v>
      </c>
      <c r="I88" s="38">
        <f t="shared" si="39"/>
        <v>0</v>
      </c>
    </row>
    <row r="89" spans="3:10" x14ac:dyDescent="0.25">
      <c r="C89" s="30" t="s">
        <v>58</v>
      </c>
      <c r="D89" s="39"/>
      <c r="E89" s="38">
        <f>+E82*($D$17+$D$18)</f>
        <v>0</v>
      </c>
      <c r="F89" s="38">
        <f t="shared" ref="F89:I89" si="40">+F82*($D$17+$D$18)</f>
        <v>0</v>
      </c>
      <c r="G89" s="38">
        <f t="shared" si="40"/>
        <v>0</v>
      </c>
      <c r="H89" s="38">
        <f t="shared" si="40"/>
        <v>0</v>
      </c>
      <c r="I89" s="38">
        <f t="shared" si="40"/>
        <v>0</v>
      </c>
    </row>
    <row r="90" spans="3:10" x14ac:dyDescent="0.25">
      <c r="C90" s="30" t="s">
        <v>59</v>
      </c>
      <c r="D90" s="39"/>
      <c r="E90" s="38">
        <f>+E82*$D$19</f>
        <v>0</v>
      </c>
      <c r="F90" s="38">
        <f t="shared" ref="F90:I90" si="41">+F82*$D$19</f>
        <v>0</v>
      </c>
      <c r="G90" s="38">
        <f t="shared" si="41"/>
        <v>0</v>
      </c>
      <c r="H90" s="38">
        <f t="shared" si="41"/>
        <v>0</v>
      </c>
      <c r="I90" s="38">
        <f t="shared" si="41"/>
        <v>0</v>
      </c>
    </row>
    <row r="92" spans="3:10" x14ac:dyDescent="0.25">
      <c r="C92" s="2" t="s">
        <v>61</v>
      </c>
    </row>
    <row r="93" spans="3:10" x14ac:dyDescent="0.25">
      <c r="C93" s="65" t="s">
        <v>62</v>
      </c>
      <c r="D93" s="68"/>
      <c r="E93" s="66" t="s">
        <v>63</v>
      </c>
      <c r="F93" s="67"/>
    </row>
    <row r="94" spans="3:10" x14ac:dyDescent="0.25">
      <c r="C94" s="65" t="s">
        <v>85</v>
      </c>
      <c r="D94" s="68"/>
      <c r="E94" s="66" t="s">
        <v>64</v>
      </c>
      <c r="F94" s="67"/>
    </row>
    <row r="95" spans="3:10" x14ac:dyDescent="0.25">
      <c r="C95" s="65" t="s">
        <v>65</v>
      </c>
      <c r="D95" s="68"/>
      <c r="E95" s="66" t="s">
        <v>66</v>
      </c>
      <c r="F95" s="67"/>
    </row>
    <row r="96" spans="3:10" x14ac:dyDescent="0.25">
      <c r="E96" s="4">
        <f>$D$5</f>
        <v>0</v>
      </c>
      <c r="F96" s="4">
        <f>E96+1</f>
        <v>1</v>
      </c>
      <c r="G96" s="4">
        <f t="shared" ref="G96:I96" si="42">F96+1</f>
        <v>2</v>
      </c>
      <c r="H96" s="4">
        <f t="shared" si="42"/>
        <v>3</v>
      </c>
      <c r="I96" s="4">
        <f t="shared" si="42"/>
        <v>4</v>
      </c>
    </row>
    <row r="97" spans="3:10" x14ac:dyDescent="0.25">
      <c r="C97" s="69" t="s">
        <v>67</v>
      </c>
      <c r="E97" s="34">
        <f>+'Fundo de Maneio'!D18</f>
        <v>0</v>
      </c>
      <c r="F97" s="34">
        <f>+'Fundo de Maneio'!E18</f>
        <v>0</v>
      </c>
      <c r="G97" s="34">
        <f>+'Fundo de Maneio'!F18</f>
        <v>0</v>
      </c>
      <c r="H97" s="34">
        <f>+'Fundo de Maneio'!G18</f>
        <v>0</v>
      </c>
      <c r="I97" s="34">
        <f>+'Fundo de Maneio'!H18</f>
        <v>0</v>
      </c>
    </row>
    <row r="99" spans="3:10" x14ac:dyDescent="0.25">
      <c r="C99" s="2" t="s">
        <v>68</v>
      </c>
      <c r="E99" s="4">
        <f>$D$5</f>
        <v>0</v>
      </c>
      <c r="F99" s="4">
        <f>E99+1</f>
        <v>1</v>
      </c>
      <c r="G99" s="4">
        <f t="shared" ref="G99:I99" si="43">F99+1</f>
        <v>2</v>
      </c>
      <c r="H99" s="4">
        <f t="shared" si="43"/>
        <v>3</v>
      </c>
      <c r="I99" s="4">
        <f t="shared" si="43"/>
        <v>4</v>
      </c>
    </row>
    <row r="100" spans="3:10" x14ac:dyDescent="0.25">
      <c r="C100" s="70" t="s">
        <v>69</v>
      </c>
      <c r="D100" s="20"/>
      <c r="E100" s="71"/>
      <c r="F100" s="71"/>
      <c r="G100" s="71"/>
      <c r="H100" s="71"/>
      <c r="I100" s="71"/>
    </row>
    <row r="101" spans="3:10" x14ac:dyDescent="0.25">
      <c r="C101" s="70" t="s">
        <v>121</v>
      </c>
      <c r="D101" s="20"/>
      <c r="E101" s="98"/>
      <c r="F101" s="98"/>
      <c r="G101" s="98"/>
      <c r="H101" s="98"/>
      <c r="I101" s="98"/>
      <c r="J101" s="66" t="s">
        <v>136</v>
      </c>
    </row>
    <row r="102" spans="3:10" x14ac:dyDescent="0.25">
      <c r="C102" s="70" t="s">
        <v>122</v>
      </c>
      <c r="D102" s="20"/>
      <c r="E102" s="71"/>
      <c r="F102" s="71"/>
      <c r="G102" s="71"/>
      <c r="H102" s="71"/>
      <c r="I102" s="71"/>
      <c r="J102" s="66" t="s">
        <v>137</v>
      </c>
    </row>
    <row r="103" spans="3:10" x14ac:dyDescent="0.25">
      <c r="C103" s="70" t="s">
        <v>120</v>
      </c>
      <c r="D103" s="20"/>
      <c r="E103" s="88"/>
      <c r="F103" s="88"/>
      <c r="G103" s="88"/>
      <c r="H103" s="88"/>
      <c r="I103" s="88"/>
    </row>
    <row r="104" spans="3:10" x14ac:dyDescent="0.25">
      <c r="C104" s="70" t="s">
        <v>39</v>
      </c>
      <c r="D104" s="20"/>
      <c r="E104" s="89">
        <f>+E100*E103</f>
        <v>0</v>
      </c>
      <c r="F104" s="89">
        <f t="shared" ref="F104:I104" si="44">+F100*F103</f>
        <v>0</v>
      </c>
      <c r="G104" s="89">
        <f t="shared" si="44"/>
        <v>0</v>
      </c>
      <c r="H104" s="89">
        <f t="shared" si="44"/>
        <v>0</v>
      </c>
      <c r="I104" s="89">
        <f t="shared" si="44"/>
        <v>0</v>
      </c>
    </row>
    <row r="105" spans="3:10" x14ac:dyDescent="0.25">
      <c r="C105" s="57" t="s">
        <v>70</v>
      </c>
      <c r="D105" s="21"/>
      <c r="E105" s="112"/>
      <c r="F105" s="112"/>
      <c r="G105" s="112"/>
      <c r="H105" s="112"/>
      <c r="I105" s="112"/>
      <c r="J105" s="66" t="s">
        <v>138</v>
      </c>
    </row>
    <row r="106" spans="3:10" x14ac:dyDescent="0.25">
      <c r="C106" s="57" t="s">
        <v>133</v>
      </c>
      <c r="D106" s="21"/>
      <c r="E106" s="40"/>
      <c r="F106" s="40"/>
      <c r="G106" s="40"/>
      <c r="H106" s="40"/>
      <c r="I106" s="40"/>
      <c r="J106" s="66" t="s">
        <v>139</v>
      </c>
    </row>
    <row r="109" spans="3:10" x14ac:dyDescent="0.25">
      <c r="E109" s="115"/>
      <c r="F109" s="115"/>
      <c r="G109" s="115"/>
      <c r="H109" s="115"/>
      <c r="I109" s="115"/>
    </row>
    <row r="110" spans="3:10" x14ac:dyDescent="0.25">
      <c r="E110" s="115"/>
      <c r="F110" s="115"/>
      <c r="G110" s="115"/>
      <c r="H110" s="115"/>
      <c r="I110" s="115"/>
    </row>
    <row r="111" spans="3:10" x14ac:dyDescent="0.25">
      <c r="E111" s="115"/>
      <c r="F111" s="115"/>
      <c r="G111" s="115"/>
      <c r="H111" s="115"/>
      <c r="I111" s="115"/>
    </row>
    <row r="112" spans="3:10" x14ac:dyDescent="0.25">
      <c r="E112" s="115"/>
      <c r="F112" s="115"/>
      <c r="G112" s="115"/>
      <c r="H112" s="115"/>
      <c r="I112" s="115"/>
    </row>
  </sheetData>
  <mergeCells count="16">
    <mergeCell ref="D51:E51"/>
    <mergeCell ref="D35:E35"/>
    <mergeCell ref="D36:E36"/>
    <mergeCell ref="D37:E37"/>
    <mergeCell ref="D38:E38"/>
    <mergeCell ref="D42:E42"/>
    <mergeCell ref="D43:E43"/>
    <mergeCell ref="D44:E44"/>
    <mergeCell ref="D45:E45"/>
    <mergeCell ref="D49:E49"/>
    <mergeCell ref="D50:E50"/>
    <mergeCell ref="D52:E52"/>
    <mergeCell ref="D56:E56"/>
    <mergeCell ref="D57:E57"/>
    <mergeCell ref="D58:E58"/>
    <mergeCell ref="D59:E5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8"/>
  <sheetViews>
    <sheetView workbookViewId="0">
      <selection activeCell="D13" sqref="D13"/>
    </sheetView>
  </sheetViews>
  <sheetFormatPr defaultRowHeight="15" x14ac:dyDescent="0.25"/>
  <cols>
    <col min="1" max="2" width="3.7109375" customWidth="1"/>
    <col min="3" max="3" width="69.140625" customWidth="1"/>
    <col min="4" max="8" width="11.42578125" bestFit="1" customWidth="1"/>
  </cols>
  <sheetData>
    <row r="2" spans="3:8" x14ac:dyDescent="0.25">
      <c r="D2" s="4">
        <f>Pressupostos!D5</f>
        <v>0</v>
      </c>
      <c r="E2" s="4">
        <f>D2+1</f>
        <v>1</v>
      </c>
      <c r="F2" s="4">
        <f t="shared" ref="F2:H2" si="0">E2+1</f>
        <v>2</v>
      </c>
      <c r="G2" s="4">
        <f t="shared" si="0"/>
        <v>3</v>
      </c>
      <c r="H2" s="4">
        <f t="shared" si="0"/>
        <v>4</v>
      </c>
    </row>
    <row r="3" spans="3:8" x14ac:dyDescent="0.25">
      <c r="C3" s="72" t="s">
        <v>71</v>
      </c>
      <c r="D3" s="99">
        <f>Pressupostos!D30</f>
        <v>0</v>
      </c>
      <c r="E3" s="99">
        <f>Pressupostos!E30</f>
        <v>0</v>
      </c>
      <c r="F3" s="99">
        <f>Pressupostos!F30</f>
        <v>0</v>
      </c>
      <c r="G3" s="99">
        <f>Pressupostos!G30</f>
        <v>0</v>
      </c>
      <c r="H3" s="99">
        <f>Pressupostos!H30</f>
        <v>0</v>
      </c>
    </row>
    <row r="4" spans="3:8" x14ac:dyDescent="0.25">
      <c r="C4" s="73" t="s">
        <v>72</v>
      </c>
      <c r="D4" s="63">
        <f>-Pressupostos!E63</f>
        <v>0</v>
      </c>
      <c r="E4" s="63">
        <f>-Pressupostos!F63</f>
        <v>0</v>
      </c>
      <c r="F4" s="63">
        <f>-Pressupostos!G63</f>
        <v>0</v>
      </c>
      <c r="G4" s="63">
        <f>-Pressupostos!H63</f>
        <v>0</v>
      </c>
      <c r="H4" s="63">
        <f>-Pressupostos!I63</f>
        <v>0</v>
      </c>
    </row>
    <row r="5" spans="3:8" x14ac:dyDescent="0.25">
      <c r="C5" s="73" t="s">
        <v>73</v>
      </c>
      <c r="D5" s="63">
        <f>-Pressupostos!G70</f>
        <v>0</v>
      </c>
      <c r="E5" s="63">
        <f>-Pressupostos!H70</f>
        <v>0</v>
      </c>
      <c r="F5" s="63">
        <f>-Pressupostos!I70</f>
        <v>0</v>
      </c>
      <c r="G5" s="63">
        <f>-Pressupostos!J70</f>
        <v>0</v>
      </c>
      <c r="H5" s="63">
        <f>-Pressupostos!K70</f>
        <v>0</v>
      </c>
    </row>
    <row r="6" spans="3:8" x14ac:dyDescent="0.25">
      <c r="C6" s="73" t="s">
        <v>74</v>
      </c>
      <c r="D6" s="63">
        <f>-Pressupostos!E82-Pressupostos!E83-Pressupostos!E86-Pressupostos!E90</f>
        <v>0</v>
      </c>
      <c r="E6" s="63">
        <f>-Pressupostos!F82-Pressupostos!F83-Pressupostos!F86-Pressupostos!F90</f>
        <v>0</v>
      </c>
      <c r="F6" s="63">
        <f>-Pressupostos!G82-Pressupostos!G83-Pressupostos!G86-Pressupostos!G90</f>
        <v>0</v>
      </c>
      <c r="G6" s="63">
        <f>-Pressupostos!H82-Pressupostos!H83-Pressupostos!H86-Pressupostos!H90</f>
        <v>0</v>
      </c>
      <c r="H6" s="63">
        <f>-Pressupostos!I82-Pressupostos!I83-Pressupostos!I86-Pressupostos!I90</f>
        <v>0</v>
      </c>
    </row>
    <row r="7" spans="3:8" x14ac:dyDescent="0.25">
      <c r="C7" s="73" t="s">
        <v>75</v>
      </c>
      <c r="D7" s="41"/>
      <c r="E7" s="41"/>
      <c r="F7" s="41"/>
      <c r="G7" s="41"/>
      <c r="H7" s="77"/>
    </row>
    <row r="8" spans="3:8" x14ac:dyDescent="0.25">
      <c r="C8" s="73" t="s">
        <v>76</v>
      </c>
      <c r="D8" s="41"/>
      <c r="E8" s="41"/>
      <c r="F8" s="41"/>
      <c r="G8" s="41"/>
      <c r="H8" s="77"/>
    </row>
    <row r="9" spans="3:8" x14ac:dyDescent="0.25">
      <c r="C9" s="76" t="s">
        <v>77</v>
      </c>
      <c r="D9" s="63">
        <f>+D3+D4+D5+D6+D7+D8</f>
        <v>0</v>
      </c>
      <c r="E9" s="63">
        <f t="shared" ref="E9:H9" si="1">+E3+E4+E5+E6+E7+E8</f>
        <v>0</v>
      </c>
      <c r="F9" s="63">
        <f t="shared" si="1"/>
        <v>0</v>
      </c>
      <c r="G9" s="63">
        <f t="shared" si="1"/>
        <v>0</v>
      </c>
      <c r="H9" s="63">
        <f t="shared" si="1"/>
        <v>0</v>
      </c>
    </row>
    <row r="10" spans="3:8" x14ac:dyDescent="0.25">
      <c r="C10" s="74" t="s">
        <v>78</v>
      </c>
      <c r="D10" s="63">
        <f>-Pressupostos!E102</f>
        <v>0</v>
      </c>
      <c r="E10" s="63">
        <f>-Pressupostos!F102</f>
        <v>0</v>
      </c>
      <c r="F10" s="63">
        <f>-Pressupostos!G102</f>
        <v>0</v>
      </c>
      <c r="G10" s="63">
        <f>-Pressupostos!H102</f>
        <v>0</v>
      </c>
      <c r="H10" s="63">
        <f>-Pressupostos!I102</f>
        <v>0</v>
      </c>
    </row>
    <row r="11" spans="3:8" x14ac:dyDescent="0.25">
      <c r="C11" s="76" t="s">
        <v>79</v>
      </c>
      <c r="D11" s="63">
        <f>+D9+D10</f>
        <v>0</v>
      </c>
      <c r="E11" s="63">
        <f t="shared" ref="E11:H11" si="2">+E9+E10</f>
        <v>0</v>
      </c>
      <c r="F11" s="63">
        <f t="shared" si="2"/>
        <v>0</v>
      </c>
      <c r="G11" s="63">
        <f t="shared" si="2"/>
        <v>0</v>
      </c>
      <c r="H11" s="63">
        <f t="shared" si="2"/>
        <v>0</v>
      </c>
    </row>
    <row r="12" spans="3:8" x14ac:dyDescent="0.25">
      <c r="C12" s="73" t="s">
        <v>80</v>
      </c>
      <c r="D12" s="41"/>
      <c r="E12" s="41"/>
      <c r="F12" s="41"/>
      <c r="G12" s="41"/>
      <c r="H12" s="77"/>
    </row>
    <row r="13" spans="3:8" x14ac:dyDescent="0.25">
      <c r="C13" s="73" t="s">
        <v>81</v>
      </c>
      <c r="D13" s="123">
        <f>-Tesouraria!D24</f>
        <v>0</v>
      </c>
      <c r="E13" s="123">
        <f>-Tesouraria!E24</f>
        <v>0</v>
      </c>
      <c r="F13" s="123">
        <f>-Tesouraria!F24</f>
        <v>0</v>
      </c>
      <c r="G13" s="123">
        <f>-Tesouraria!G24</f>
        <v>0</v>
      </c>
      <c r="H13" s="123">
        <f>-Tesouraria!H24</f>
        <v>0</v>
      </c>
    </row>
    <row r="14" spans="3:8" x14ac:dyDescent="0.25">
      <c r="C14" s="76" t="s">
        <v>82</v>
      </c>
      <c r="D14" s="63">
        <f>+D11+D12+D13</f>
        <v>0</v>
      </c>
      <c r="E14" s="63">
        <f t="shared" ref="E14:H14" si="3">+E11+E12+E13</f>
        <v>0</v>
      </c>
      <c r="F14" s="63">
        <f t="shared" si="3"/>
        <v>0</v>
      </c>
      <c r="G14" s="63">
        <f t="shared" si="3"/>
        <v>0</v>
      </c>
      <c r="H14" s="63">
        <f t="shared" si="3"/>
        <v>0</v>
      </c>
    </row>
    <row r="15" spans="3:8" x14ac:dyDescent="0.25">
      <c r="C15" s="73" t="s">
        <v>83</v>
      </c>
      <c r="D15" s="63">
        <f>+D16+D17</f>
        <v>0</v>
      </c>
      <c r="E15" s="63">
        <f t="shared" ref="E15:H15" si="4">+E16+E17</f>
        <v>0</v>
      </c>
      <c r="F15" s="63">
        <f t="shared" si="4"/>
        <v>0</v>
      </c>
      <c r="G15" s="63">
        <f t="shared" si="4"/>
        <v>0</v>
      </c>
      <c r="H15" s="63">
        <f t="shared" si="4"/>
        <v>0</v>
      </c>
    </row>
    <row r="16" spans="3:8" x14ac:dyDescent="0.25">
      <c r="C16" s="75" t="s">
        <v>6</v>
      </c>
      <c r="D16" s="63">
        <f>IF(('Demonstração de Resultados'!D14*Pressupostos!$D$11)&gt;0,'Demonstração de Resultados'!D14*Pressupostos!$D$11,0)</f>
        <v>0</v>
      </c>
      <c r="E16" s="63">
        <f>IF(('Demonstração de Resultados'!E14*Pressupostos!$D$11)&gt;0,'Demonstração de Resultados'!E14*Pressupostos!$D$11,0)</f>
        <v>0</v>
      </c>
      <c r="F16" s="63">
        <f>IF(('Demonstração de Resultados'!F14*Pressupostos!$D$11)&gt;0,'Demonstração de Resultados'!F14*Pressupostos!$D$11,0)</f>
        <v>0</v>
      </c>
      <c r="G16" s="63">
        <f>IF(('Demonstração de Resultados'!G14*Pressupostos!$D$11)&gt;0,'Demonstração de Resultados'!G14*Pressupostos!$D$11,0)</f>
        <v>0</v>
      </c>
      <c r="H16" s="63">
        <f>IF(('Demonstração de Resultados'!H14*Pressupostos!$D$11)&gt;0,'Demonstração de Resultados'!H14*Pressupostos!$D$11,0)</f>
        <v>0</v>
      </c>
    </row>
    <row r="17" spans="3:8" x14ac:dyDescent="0.25">
      <c r="C17" s="75" t="s">
        <v>7</v>
      </c>
      <c r="D17" s="63">
        <f>IF((D14*Pressupostos!$D$12)&gt;0,D14*Pressupostos!$D$12,0)</f>
        <v>0</v>
      </c>
      <c r="E17" s="63">
        <f>IF((E14*Pressupostos!$D$12)&gt;0,E14*Pressupostos!$D$12,0)</f>
        <v>0</v>
      </c>
      <c r="F17" s="63">
        <f>IF((F14*Pressupostos!$D$12)&gt;0,F14*Pressupostos!$D$12,0)</f>
        <v>0</v>
      </c>
      <c r="G17" s="63">
        <f>IF((G14*Pressupostos!$D$12)&gt;0,G14*Pressupostos!$D$12,0)</f>
        <v>0</v>
      </c>
      <c r="H17" s="63">
        <f>IF((H14*Pressupostos!$D$12)&gt;0,H14*Pressupostos!$D$12,0)</f>
        <v>0</v>
      </c>
    </row>
    <row r="18" spans="3:8" x14ac:dyDescent="0.25">
      <c r="C18" s="76" t="s">
        <v>84</v>
      </c>
      <c r="D18" s="63">
        <f>+D14-D15</f>
        <v>0</v>
      </c>
      <c r="E18" s="63">
        <f t="shared" ref="E18:H18" si="5">+E14-E15</f>
        <v>0</v>
      </c>
      <c r="F18" s="63">
        <f t="shared" si="5"/>
        <v>0</v>
      </c>
      <c r="G18" s="63">
        <f t="shared" si="5"/>
        <v>0</v>
      </c>
      <c r="H18" s="63">
        <f t="shared" si="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29"/>
  <sheetViews>
    <sheetView workbookViewId="0">
      <selection activeCell="C28" sqref="C28"/>
    </sheetView>
  </sheetViews>
  <sheetFormatPr defaultRowHeight="15" x14ac:dyDescent="0.25"/>
  <cols>
    <col min="1" max="1" width="5.140625" customWidth="1"/>
    <col min="2" max="2" width="4.7109375" customWidth="1"/>
    <col min="3" max="3" width="40.28515625" customWidth="1"/>
    <col min="4" max="5" width="9.7109375" bestFit="1" customWidth="1"/>
    <col min="6" max="7" width="10.140625" bestFit="1" customWidth="1"/>
    <col min="8" max="8" width="10.85546875" bestFit="1" customWidth="1"/>
  </cols>
  <sheetData>
    <row r="1" spans="3:17" x14ac:dyDescent="0.25">
      <c r="D1" s="4">
        <f>Pressupostos!D5</f>
        <v>0</v>
      </c>
      <c r="E1" s="4">
        <f>D1+1</f>
        <v>1</v>
      </c>
      <c r="F1" s="4">
        <f t="shared" ref="F1:H1" si="0">E1+1</f>
        <v>2</v>
      </c>
      <c r="G1" s="4">
        <f t="shared" si="0"/>
        <v>3</v>
      </c>
      <c r="H1" s="4">
        <f t="shared" si="0"/>
        <v>4</v>
      </c>
    </row>
    <row r="2" spans="3:17" x14ac:dyDescent="0.25">
      <c r="C2" s="80" t="s">
        <v>87</v>
      </c>
      <c r="D2" s="3"/>
      <c r="E2" s="3"/>
      <c r="F2" s="3"/>
      <c r="G2" s="3"/>
      <c r="H2" s="3"/>
    </row>
    <row r="3" spans="3:17" x14ac:dyDescent="0.25">
      <c r="C3" s="81" t="s">
        <v>88</v>
      </c>
      <c r="D3" s="34">
        <f>SUM(D4:D4)</f>
        <v>0</v>
      </c>
      <c r="E3" s="34">
        <f>SUM(E4:E4)</f>
        <v>0</v>
      </c>
      <c r="F3" s="34">
        <f>SUM(F4:F4)</f>
        <v>0</v>
      </c>
      <c r="G3" s="34">
        <f>SUM(G4:G4)</f>
        <v>0</v>
      </c>
      <c r="H3" s="34">
        <f>SUM(H4:H4)</f>
        <v>0</v>
      </c>
    </row>
    <row r="4" spans="3:17" x14ac:dyDescent="0.25">
      <c r="C4" s="78" t="s">
        <v>89</v>
      </c>
      <c r="D4" s="33">
        <f>+Pressupostos!E100-Pressupostos!E102</f>
        <v>0</v>
      </c>
      <c r="E4" s="33">
        <f>+(Pressupostos!F100-Pressupostos!F102)+Pressupostos!E100-Pressupostos!F102</f>
        <v>0</v>
      </c>
      <c r="F4" s="33">
        <f>+(Pressupostos!G100-Pressupostos!G102)+Pressupostos!F100+Pressupostos!E100+Pressupostos!F100-Pressupostos!G102-Pressupostos!G102</f>
        <v>0</v>
      </c>
      <c r="G4" s="33">
        <f>+(Pressupostos!H100-Pressupostos!H102)+Pressupostos!E100+Pressupostos!F100+Pressupostos!G100-Pressupostos!E102-Pressupostos!F102-Pressupostos!G102</f>
        <v>0</v>
      </c>
      <c r="H4" s="33">
        <f>+(Pressupostos!I100-Pressupostos!I102)+Pressupostos!E100+Pressupostos!F100+Pressupostos!G100+Pressupostos!H100-Pressupostos!E102-Pressupostos!F102-Pressupostos!G102-Pressupostos!H102</f>
        <v>0</v>
      </c>
    </row>
    <row r="5" spans="3:17" x14ac:dyDescent="0.25">
      <c r="C5" s="81" t="s">
        <v>90</v>
      </c>
      <c r="D5" s="34">
        <f>SUM(D6:D9)</f>
        <v>0</v>
      </c>
      <c r="E5" s="34">
        <f t="shared" ref="E5:H5" si="1">SUM(E6:E9)</f>
        <v>0</v>
      </c>
      <c r="F5" s="34">
        <f t="shared" si="1"/>
        <v>0</v>
      </c>
      <c r="G5" s="34">
        <f t="shared" si="1"/>
        <v>0</v>
      </c>
      <c r="H5" s="34">
        <f t="shared" si="1"/>
        <v>0</v>
      </c>
    </row>
    <row r="6" spans="3:17" x14ac:dyDescent="0.25">
      <c r="C6" s="79" t="s">
        <v>91</v>
      </c>
      <c r="D6" s="33">
        <f>+Pressupostos!E67</f>
        <v>0</v>
      </c>
      <c r="E6" s="33">
        <f>+Pressupostos!F67</f>
        <v>0</v>
      </c>
      <c r="F6" s="33">
        <f>+Pressupostos!G67</f>
        <v>0</v>
      </c>
      <c r="G6" s="33">
        <f>+Pressupostos!H67</f>
        <v>0</v>
      </c>
      <c r="H6" s="33">
        <f>+Pressupostos!I67</f>
        <v>0</v>
      </c>
    </row>
    <row r="7" spans="3:17" x14ac:dyDescent="0.25">
      <c r="C7" s="78" t="s">
        <v>92</v>
      </c>
      <c r="D7" s="33">
        <f>+'Fundo de Maneio'!D4</f>
        <v>0</v>
      </c>
      <c r="E7" s="33">
        <f>+'Fundo de Maneio'!E4</f>
        <v>0</v>
      </c>
      <c r="F7" s="33">
        <f>+'Fundo de Maneio'!F4</f>
        <v>0</v>
      </c>
      <c r="G7" s="33">
        <f>+'Fundo de Maneio'!G4</f>
        <v>0</v>
      </c>
      <c r="H7" s="33">
        <f>+'Fundo de Maneio'!H4</f>
        <v>0</v>
      </c>
    </row>
    <row r="8" spans="3:17" x14ac:dyDescent="0.25">
      <c r="C8" s="78" t="s">
        <v>93</v>
      </c>
      <c r="D8" s="33"/>
      <c r="E8" s="33"/>
      <c r="F8" s="33"/>
      <c r="G8" s="33"/>
      <c r="H8" s="33"/>
    </row>
    <row r="9" spans="3:17" x14ac:dyDescent="0.25">
      <c r="C9" s="78" t="s">
        <v>94</v>
      </c>
      <c r="D9" s="33">
        <f>+Tesouraria!D36</f>
        <v>0</v>
      </c>
      <c r="E9" s="33">
        <f>+Tesouraria!E36</f>
        <v>0</v>
      </c>
      <c r="F9" s="33">
        <f>+Tesouraria!F36</f>
        <v>0</v>
      </c>
      <c r="G9" s="33">
        <f>+Tesouraria!G36</f>
        <v>0</v>
      </c>
      <c r="H9" s="33">
        <f>+Tesouraria!H36</f>
        <v>0</v>
      </c>
    </row>
    <row r="10" spans="3:17" x14ac:dyDescent="0.25">
      <c r="C10" s="82" t="s">
        <v>95</v>
      </c>
      <c r="D10" s="34">
        <f>+D3+D5</f>
        <v>0</v>
      </c>
      <c r="E10" s="34">
        <f>+E3+E5</f>
        <v>0</v>
      </c>
      <c r="F10" s="34">
        <f>+F3+F5</f>
        <v>0</v>
      </c>
      <c r="G10" s="34">
        <f>+G3+G5</f>
        <v>0</v>
      </c>
      <c r="H10" s="34">
        <f>+H3+H5</f>
        <v>0</v>
      </c>
    </row>
    <row r="11" spans="3:17" x14ac:dyDescent="0.25">
      <c r="C11" s="80" t="s">
        <v>96</v>
      </c>
      <c r="D11" s="34">
        <f>SUM(D12:D15)</f>
        <v>0</v>
      </c>
      <c r="E11" s="34">
        <f>SUM(E12:E15)</f>
        <v>0</v>
      </c>
      <c r="F11" s="34">
        <f>SUM(F12:F15)</f>
        <v>0</v>
      </c>
      <c r="G11" s="34">
        <f>SUM(G12:G15)</f>
        <v>0</v>
      </c>
      <c r="H11" s="34">
        <f>SUM(H12:H15)</f>
        <v>0</v>
      </c>
    </row>
    <row r="12" spans="3:17" x14ac:dyDescent="0.25">
      <c r="C12" s="78" t="s">
        <v>70</v>
      </c>
      <c r="D12" s="33">
        <f>+Pressupostos!E105</f>
        <v>0</v>
      </c>
      <c r="E12" s="33">
        <f>+Pressupostos!F105</f>
        <v>0</v>
      </c>
      <c r="F12" s="33">
        <f>+Pressupostos!G105</f>
        <v>0</v>
      </c>
      <c r="G12" s="33">
        <f>+Pressupostos!H105</f>
        <v>0</v>
      </c>
      <c r="H12" s="33">
        <f>+Pressupostos!I105</f>
        <v>0</v>
      </c>
    </row>
    <row r="13" spans="3:17" x14ac:dyDescent="0.25">
      <c r="C13" s="78" t="s">
        <v>133</v>
      </c>
      <c r="D13" s="33">
        <f>+Pressupostos!E106</f>
        <v>0</v>
      </c>
      <c r="E13" s="33">
        <f>+Pressupostos!F106</f>
        <v>0</v>
      </c>
      <c r="F13" s="33">
        <f>+Pressupostos!G106</f>
        <v>0</v>
      </c>
      <c r="G13" s="33">
        <f>+Pressupostos!H106</f>
        <v>0</v>
      </c>
      <c r="H13" s="33">
        <f>+Pressupostos!I106</f>
        <v>0</v>
      </c>
    </row>
    <row r="14" spans="3:17" x14ac:dyDescent="0.25">
      <c r="C14" s="78" t="s">
        <v>97</v>
      </c>
      <c r="E14" s="33">
        <f>+D14+D15</f>
        <v>0</v>
      </c>
      <c r="F14" s="33">
        <f>+E14+E15</f>
        <v>0</v>
      </c>
      <c r="G14" s="33">
        <f t="shared" ref="G14" si="2">+F14+F15</f>
        <v>0</v>
      </c>
      <c r="H14" s="33">
        <f>+G14+G15</f>
        <v>0</v>
      </c>
    </row>
    <row r="15" spans="3:17" x14ac:dyDescent="0.25">
      <c r="C15" s="78" t="s">
        <v>98</v>
      </c>
      <c r="D15" s="33">
        <f>+'Demonstração de Resultados'!D18</f>
        <v>0</v>
      </c>
      <c r="E15" s="33">
        <f>+'Demonstração de Resultados'!E18</f>
        <v>0</v>
      </c>
      <c r="F15" s="33">
        <f>+'Demonstração de Resultados'!F18</f>
        <v>0</v>
      </c>
      <c r="G15" s="33">
        <f>+'Demonstração de Resultados'!G18</f>
        <v>0</v>
      </c>
      <c r="H15" s="33">
        <f>+'Demonstração de Resultados'!H18</f>
        <v>0</v>
      </c>
      <c r="M15" s="115"/>
      <c r="N15" s="115"/>
      <c r="O15" s="115"/>
      <c r="P15" s="115"/>
      <c r="Q15" s="115"/>
    </row>
    <row r="16" spans="3:17" x14ac:dyDescent="0.25">
      <c r="C16" s="80" t="s">
        <v>99</v>
      </c>
      <c r="D16" s="34"/>
      <c r="E16" s="34"/>
      <c r="F16" s="34"/>
      <c r="G16" s="34"/>
      <c r="H16" s="34"/>
    </row>
    <row r="17" spans="3:17" x14ac:dyDescent="0.25">
      <c r="C17" s="81" t="s">
        <v>100</v>
      </c>
      <c r="D17" s="34">
        <f>SUM(D18:D19)</f>
        <v>0</v>
      </c>
      <c r="E17" s="34">
        <f t="shared" ref="E17:H17" si="3">SUM(E18:E19)</f>
        <v>0</v>
      </c>
      <c r="F17" s="34">
        <f t="shared" si="3"/>
        <v>0</v>
      </c>
      <c r="G17" s="34">
        <f t="shared" si="3"/>
        <v>0</v>
      </c>
      <c r="H17" s="34">
        <f t="shared" si="3"/>
        <v>0</v>
      </c>
      <c r="M17" s="115"/>
      <c r="N17" s="115"/>
      <c r="O17" s="115"/>
      <c r="P17" s="115"/>
      <c r="Q17" s="115"/>
    </row>
    <row r="18" spans="3:17" x14ac:dyDescent="0.25">
      <c r="C18" s="78" t="s">
        <v>101</v>
      </c>
      <c r="D18" s="33">
        <f>+Tesouraria!D8</f>
        <v>0</v>
      </c>
      <c r="E18" s="33">
        <f>+D18-Tesouraria!E23</f>
        <v>0</v>
      </c>
      <c r="F18" s="33">
        <f>+E18-Tesouraria!F23</f>
        <v>0</v>
      </c>
      <c r="G18" s="33">
        <f>+F18-Tesouraria!G23</f>
        <v>0</v>
      </c>
      <c r="H18" s="33">
        <f>+G18-Tesouraria!H23</f>
        <v>0</v>
      </c>
    </row>
    <row r="19" spans="3:17" x14ac:dyDescent="0.25">
      <c r="C19" s="119" t="s">
        <v>142</v>
      </c>
      <c r="D19" s="33">
        <f>+Tesouraria!$D$9</f>
        <v>0</v>
      </c>
      <c r="E19" s="33">
        <f>+Tesouraria!$D$9</f>
        <v>0</v>
      </c>
      <c r="F19" s="33">
        <f>+Tesouraria!$D$9</f>
        <v>0</v>
      </c>
      <c r="G19" s="33">
        <f>+Tesouraria!$D$9</f>
        <v>0</v>
      </c>
      <c r="H19" s="33">
        <f>+Tesouraria!$D$9</f>
        <v>0</v>
      </c>
    </row>
    <row r="20" spans="3:17" x14ac:dyDescent="0.25">
      <c r="C20" s="81" t="s">
        <v>102</v>
      </c>
      <c r="D20" s="34">
        <f>SUM(D21:D23)</f>
        <v>0</v>
      </c>
      <c r="E20" s="34">
        <f>SUM(E21:E23)</f>
        <v>0</v>
      </c>
      <c r="F20" s="34">
        <f>SUM(F21:F23)</f>
        <v>0</v>
      </c>
      <c r="G20" s="34">
        <f>SUM(G21:G23)</f>
        <v>0</v>
      </c>
      <c r="H20" s="34">
        <f>SUM(H21:H23)</f>
        <v>0</v>
      </c>
    </row>
    <row r="21" spans="3:17" x14ac:dyDescent="0.25">
      <c r="C21" s="79" t="s">
        <v>103</v>
      </c>
      <c r="D21" s="33">
        <f>'Fundo de Maneio'!D10</f>
        <v>0</v>
      </c>
      <c r="E21" s="33">
        <f>'Fundo de Maneio'!E10</f>
        <v>0</v>
      </c>
      <c r="F21" s="33">
        <f>'Fundo de Maneio'!F10</f>
        <v>0</v>
      </c>
      <c r="G21" s="33">
        <f>'Fundo de Maneio'!G10</f>
        <v>0</v>
      </c>
      <c r="H21" s="33">
        <f>'Fundo de Maneio'!H10</f>
        <v>0</v>
      </c>
    </row>
    <row r="22" spans="3:17" x14ac:dyDescent="0.25">
      <c r="C22" s="78" t="s">
        <v>93</v>
      </c>
      <c r="D22" s="33">
        <f>+Tesouraria!E29+Tesouraria!E30+Tesouraria!E31+Tesouraria!E32</f>
        <v>0</v>
      </c>
      <c r="E22" s="33">
        <f>+Tesouraria!F29+Tesouraria!F30+Tesouraria!F31+Tesouraria!F32</f>
        <v>0</v>
      </c>
      <c r="F22" s="33">
        <f>+Tesouraria!G29+Tesouraria!G30+Tesouraria!G31+Tesouraria!G32</f>
        <v>0</v>
      </c>
      <c r="G22" s="33">
        <f>+Tesouraria!H29+Tesouraria!H30+Tesouraria!H31+Tesouraria!H32</f>
        <v>0</v>
      </c>
      <c r="H22" s="33">
        <f>+Tesouraria!I29+Tesouraria!I30+Tesouraria!I31+Tesouraria!I32</f>
        <v>0</v>
      </c>
    </row>
    <row r="23" spans="3:17" x14ac:dyDescent="0.25">
      <c r="C23" s="78" t="s">
        <v>104</v>
      </c>
      <c r="D23" s="33"/>
      <c r="E23" s="33"/>
      <c r="F23" s="33"/>
      <c r="G23" s="33"/>
      <c r="H23" s="33"/>
    </row>
    <row r="24" spans="3:17" x14ac:dyDescent="0.25">
      <c r="C24" s="83" t="s">
        <v>105</v>
      </c>
      <c r="D24" s="34">
        <f>+D17+D20</f>
        <v>0</v>
      </c>
      <c r="E24" s="34">
        <f>+E17+E20</f>
        <v>0</v>
      </c>
      <c r="F24" s="34">
        <f>+F17+F20</f>
        <v>0</v>
      </c>
      <c r="G24" s="34">
        <f>+G17+G20</f>
        <v>0</v>
      </c>
      <c r="H24" s="34">
        <f>+H17+H20</f>
        <v>0</v>
      </c>
    </row>
    <row r="25" spans="3:17" x14ac:dyDescent="0.25">
      <c r="C25" s="83" t="s">
        <v>106</v>
      </c>
      <c r="D25" s="34">
        <f>+D11+D24</f>
        <v>0</v>
      </c>
      <c r="E25" s="34">
        <f>+E11+E24</f>
        <v>0</v>
      </c>
      <c r="F25" s="34">
        <f>+F11+F24</f>
        <v>0</v>
      </c>
      <c r="G25" s="34">
        <f>+G11+G24</f>
        <v>0</v>
      </c>
      <c r="H25" s="34">
        <f>+H11+H24</f>
        <v>0</v>
      </c>
    </row>
    <row r="26" spans="3:17" x14ac:dyDescent="0.25">
      <c r="C26" s="107" t="s">
        <v>135</v>
      </c>
      <c r="D26" s="33">
        <f>D10-D11-D24</f>
        <v>0</v>
      </c>
      <c r="E26" s="33">
        <f t="shared" ref="E26:H26" si="4">E10-E11-E24</f>
        <v>0</v>
      </c>
      <c r="F26" s="33">
        <f t="shared" si="4"/>
        <v>0</v>
      </c>
      <c r="G26" s="33">
        <f t="shared" si="4"/>
        <v>0</v>
      </c>
      <c r="H26" s="33">
        <f t="shared" si="4"/>
        <v>0</v>
      </c>
    </row>
    <row r="29" spans="3:17" x14ac:dyDescent="0.25">
      <c r="D29" s="115"/>
      <c r="E29" s="115"/>
      <c r="F29" s="115"/>
      <c r="G29" s="115"/>
      <c r="H29" s="1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4"/>
  <sheetViews>
    <sheetView workbookViewId="0">
      <selection activeCell="P9" sqref="P9"/>
    </sheetView>
  </sheetViews>
  <sheetFormatPr defaultRowHeight="15" x14ac:dyDescent="0.25"/>
  <cols>
    <col min="1" max="1" width="5.42578125" customWidth="1"/>
    <col min="2" max="2" width="5" customWidth="1"/>
    <col min="3" max="3" width="41.140625" customWidth="1"/>
    <col min="4" max="4" width="12.28515625" bestFit="1" customWidth="1"/>
    <col min="5" max="8" width="11.5703125" bestFit="1" customWidth="1"/>
  </cols>
  <sheetData>
    <row r="2" spans="3:8" x14ac:dyDescent="0.25">
      <c r="D2" s="4">
        <f>Pressupostos!D5</f>
        <v>0</v>
      </c>
      <c r="E2" s="4">
        <f>D2+1</f>
        <v>1</v>
      </c>
      <c r="F2" s="4">
        <f t="shared" ref="F2:H2" si="0">E2+1</f>
        <v>2</v>
      </c>
      <c r="G2" s="4">
        <f t="shared" si="0"/>
        <v>3</v>
      </c>
      <c r="H2" s="4">
        <f t="shared" si="0"/>
        <v>4</v>
      </c>
    </row>
    <row r="3" spans="3:8" x14ac:dyDescent="0.25">
      <c r="C3" s="26" t="s">
        <v>107</v>
      </c>
      <c r="D3" s="120">
        <f>-Pressupostos!E100-Pressupostos!E97+'Demonstração de Resultados'!D18-'Demonstração de Resultados'!D10-'Demonstração de Resultados'!D13</f>
        <v>0</v>
      </c>
      <c r="E3" s="120">
        <f>-Pressupostos!F100-Pressupostos!F97+'Demonstração de Resultados'!E18-'Demonstração de Resultados'!E10-'Demonstração de Resultados'!E13</f>
        <v>0</v>
      </c>
      <c r="F3" s="120">
        <f>-Pressupostos!G100-Pressupostos!G97+'Demonstração de Resultados'!F18-'Demonstração de Resultados'!F10-'Demonstração de Resultados'!F13</f>
        <v>0</v>
      </c>
      <c r="G3" s="120">
        <f>-Pressupostos!H100-Pressupostos!H97+'Demonstração de Resultados'!G18-'Demonstração de Resultados'!G10-'Demonstração de Resultados'!G13</f>
        <v>0</v>
      </c>
      <c r="H3" s="120">
        <f>-Pressupostos!I100-Pressupostos!I97+'Demonstração de Resultados'!H18-'Demonstração de Resultados'!H10-'Demonstração de Resultados'!H13</f>
        <v>0</v>
      </c>
    </row>
    <row r="4" spans="3:8" x14ac:dyDescent="0.25">
      <c r="C4" s="26" t="s">
        <v>108</v>
      </c>
      <c r="D4" s="84">
        <f>+NPV(0.12,D3:H3)</f>
        <v>0</v>
      </c>
      <c r="E4" s="12"/>
      <c r="F4" s="12"/>
      <c r="G4" s="12"/>
      <c r="H4" s="12"/>
    </row>
    <row r="5" spans="3:8" x14ac:dyDescent="0.25">
      <c r="C5" s="26" t="s">
        <v>109</v>
      </c>
      <c r="D5" s="85" t="e">
        <f>+IRR(D3:H3)</f>
        <v>#NUM!</v>
      </c>
      <c r="E5" s="12"/>
      <c r="F5" s="12"/>
      <c r="G5" s="12"/>
      <c r="H5" s="12"/>
    </row>
    <row r="14" spans="3:8" x14ac:dyDescent="0.25">
      <c r="D14" s="120"/>
      <c r="E14" s="120"/>
      <c r="F14" s="120"/>
      <c r="G14" s="120"/>
      <c r="H14" s="1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2"/>
  <sheetViews>
    <sheetView workbookViewId="0">
      <selection activeCell="D17" sqref="D17"/>
    </sheetView>
  </sheetViews>
  <sheetFormatPr defaultRowHeight="15" x14ac:dyDescent="0.25"/>
  <cols>
    <col min="1" max="2" width="5" customWidth="1"/>
    <col min="3" max="3" width="42.140625" customWidth="1"/>
    <col min="4" max="8" width="9.7109375" bestFit="1" customWidth="1"/>
    <col min="10" max="10" width="10.140625" bestFit="1" customWidth="1"/>
  </cols>
  <sheetData>
    <row r="2" spans="3:15" x14ac:dyDescent="0.25">
      <c r="D2" s="4">
        <f>Pressupostos!D5</f>
        <v>0</v>
      </c>
      <c r="E2" s="4">
        <f>D2+1</f>
        <v>1</v>
      </c>
      <c r="F2" s="4">
        <f t="shared" ref="F2:H2" si="0">E2+1</f>
        <v>2</v>
      </c>
      <c r="G2" s="4">
        <f t="shared" si="0"/>
        <v>3</v>
      </c>
      <c r="H2" s="4">
        <f t="shared" si="0"/>
        <v>4</v>
      </c>
    </row>
    <row r="3" spans="3:15" x14ac:dyDescent="0.25">
      <c r="C3" s="91" t="s">
        <v>110</v>
      </c>
      <c r="D3" s="64">
        <f>+D4+D5+D6</f>
        <v>0</v>
      </c>
      <c r="E3" s="64">
        <f t="shared" ref="E3:H3" si="1">+E4+E5+E6</f>
        <v>0</v>
      </c>
      <c r="F3" s="64">
        <f t="shared" si="1"/>
        <v>0</v>
      </c>
      <c r="G3" s="64">
        <f t="shared" si="1"/>
        <v>0</v>
      </c>
      <c r="H3" s="64">
        <f t="shared" si="1"/>
        <v>0</v>
      </c>
    </row>
    <row r="4" spans="3:15" x14ac:dyDescent="0.25">
      <c r="C4" s="92" t="s">
        <v>92</v>
      </c>
      <c r="D4" s="46">
        <f>(Pressupostos!D30+Pressupostos!D31)*Pressupostos!$D$93/Pressupostos!$J$67</f>
        <v>0</v>
      </c>
      <c r="E4" s="46">
        <f>(Pressupostos!E30+Pressupostos!E31)*Pressupostos!$D$93/Pressupostos!$J$67</f>
        <v>0</v>
      </c>
      <c r="F4" s="46">
        <f>(Pressupostos!F30+Pressupostos!F31)*Pressupostos!$D$93/Pressupostos!$J$67</f>
        <v>0</v>
      </c>
      <c r="G4" s="46">
        <f>(Pressupostos!G30+Pressupostos!G31)*Pressupostos!$D$93/Pressupostos!$J$67</f>
        <v>0</v>
      </c>
      <c r="H4" s="46">
        <f>(Pressupostos!H30+Pressupostos!H31)*Pressupostos!$D$93/Pressupostos!$J$67</f>
        <v>0</v>
      </c>
      <c r="J4" s="115"/>
      <c r="K4" s="115"/>
      <c r="L4" s="115"/>
      <c r="M4" s="115"/>
      <c r="N4" s="115"/>
      <c r="O4" s="115"/>
    </row>
    <row r="5" spans="3:15" x14ac:dyDescent="0.25">
      <c r="C5" s="92" t="s">
        <v>91</v>
      </c>
      <c r="D5" s="46">
        <f>Pressupostos!E67</f>
        <v>0</v>
      </c>
      <c r="E5" s="46">
        <f>Pressupostos!F67</f>
        <v>0</v>
      </c>
      <c r="F5" s="46">
        <f>Pressupostos!G67</f>
        <v>0</v>
      </c>
      <c r="G5" s="46">
        <f>Pressupostos!H67</f>
        <v>0</v>
      </c>
      <c r="H5" s="46">
        <f>Pressupostos!I67</f>
        <v>0</v>
      </c>
    </row>
    <row r="6" spans="3:15" x14ac:dyDescent="0.25">
      <c r="C6" s="92" t="s">
        <v>111</v>
      </c>
      <c r="D6" s="46">
        <f>+D7</f>
        <v>0</v>
      </c>
      <c r="E6" s="46">
        <f t="shared" ref="E6:H6" si="2">+E7</f>
        <v>0</v>
      </c>
      <c r="F6" s="46">
        <f t="shared" si="2"/>
        <v>0</v>
      </c>
      <c r="G6" s="46">
        <f t="shared" si="2"/>
        <v>0</v>
      </c>
      <c r="H6" s="46">
        <f t="shared" si="2"/>
        <v>0</v>
      </c>
    </row>
    <row r="7" spans="3:15" x14ac:dyDescent="0.25">
      <c r="C7" s="93" t="s">
        <v>39</v>
      </c>
      <c r="D7" s="46"/>
      <c r="E7" s="46"/>
      <c r="F7" s="46"/>
      <c r="G7" s="46"/>
      <c r="H7" s="46"/>
    </row>
    <row r="8" spans="3:15" x14ac:dyDescent="0.25">
      <c r="C8" s="90"/>
      <c r="D8" s="33"/>
      <c r="E8" s="33"/>
      <c r="F8" s="33"/>
      <c r="G8" s="33"/>
      <c r="H8" s="33"/>
    </row>
    <row r="9" spans="3:15" x14ac:dyDescent="0.25">
      <c r="C9" s="87" t="s">
        <v>112</v>
      </c>
      <c r="D9" s="34">
        <f>+D10+D11</f>
        <v>0</v>
      </c>
      <c r="E9" s="34">
        <f t="shared" ref="E9:H9" si="3">+E10+E11</f>
        <v>0</v>
      </c>
      <c r="F9" s="34">
        <f t="shared" si="3"/>
        <v>0</v>
      </c>
      <c r="G9" s="34">
        <f t="shared" si="3"/>
        <v>0</v>
      </c>
      <c r="H9" s="34">
        <f t="shared" si="3"/>
        <v>0</v>
      </c>
      <c r="J9" s="115"/>
      <c r="K9" s="115"/>
      <c r="L9" s="115"/>
      <c r="M9" s="115"/>
      <c r="N9" s="115"/>
    </row>
    <row r="10" spans="3:15" x14ac:dyDescent="0.25">
      <c r="C10" s="94" t="s">
        <v>103</v>
      </c>
      <c r="D10" s="45">
        <f>+(Pressupostos!G70+Pressupostos!G71+Pressupostos!E65+Pressupostos!E64)*Pressupostos!$D$95/Pressupostos!$J$67</f>
        <v>0</v>
      </c>
      <c r="E10" s="45">
        <f>+(Pressupostos!H70+Pressupostos!H71+Pressupostos!F65+Pressupostos!F64)*Pressupostos!$D$95/Pressupostos!$J$67</f>
        <v>0</v>
      </c>
      <c r="F10" s="45">
        <f>+(Pressupostos!I70+Pressupostos!I71+Pressupostos!G65+Pressupostos!G64)*Pressupostos!$D$95/Pressupostos!$J$67</f>
        <v>0</v>
      </c>
      <c r="G10" s="45">
        <f>+(Pressupostos!J70+Pressupostos!J71+Pressupostos!H65+Pressupostos!H64)*Pressupostos!$D$95/Pressupostos!$J$67</f>
        <v>0</v>
      </c>
      <c r="H10" s="45">
        <f>+(Pressupostos!K70+Pressupostos!K71+Pressupostos!I65+Pressupostos!I64)*Pressupostos!$D$95/Pressupostos!$J$67</f>
        <v>0</v>
      </c>
    </row>
    <row r="11" spans="3:15" x14ac:dyDescent="0.25">
      <c r="C11" s="92" t="s">
        <v>111</v>
      </c>
      <c r="D11" s="46">
        <f>SUM(D12:D15)</f>
        <v>0</v>
      </c>
      <c r="E11" s="46">
        <f t="shared" ref="E11:H11" si="4">SUM(E12:E15)</f>
        <v>0</v>
      </c>
      <c r="F11" s="46">
        <f t="shared" si="4"/>
        <v>0</v>
      </c>
      <c r="G11" s="46">
        <f t="shared" si="4"/>
        <v>0</v>
      </c>
      <c r="H11" s="46">
        <f t="shared" si="4"/>
        <v>0</v>
      </c>
    </row>
    <row r="12" spans="3:15" x14ac:dyDescent="0.25">
      <c r="C12" s="93" t="s">
        <v>8</v>
      </c>
      <c r="D12" s="46">
        <f>Pressupostos!E88/12</f>
        <v>0</v>
      </c>
      <c r="E12" s="46">
        <f>Pressupostos!F88/12</f>
        <v>0</v>
      </c>
      <c r="F12" s="46">
        <f>Pressupostos!G88/12</f>
        <v>0</v>
      </c>
      <c r="G12" s="46">
        <f>Pressupostos!H88/12</f>
        <v>0</v>
      </c>
      <c r="H12" s="46">
        <f>Pressupostos!I88/12</f>
        <v>0</v>
      </c>
    </row>
    <row r="13" spans="3:15" x14ac:dyDescent="0.25">
      <c r="C13" s="93" t="s">
        <v>39</v>
      </c>
      <c r="D13" s="46">
        <f>+Tesouraria!E31</f>
        <v>0</v>
      </c>
      <c r="E13" s="46">
        <f>+Tesouraria!F31</f>
        <v>0</v>
      </c>
      <c r="F13" s="46">
        <f>+Tesouraria!G31</f>
        <v>0</v>
      </c>
      <c r="G13" s="46">
        <f>+Tesouraria!H31</f>
        <v>0</v>
      </c>
      <c r="H13" s="46">
        <f>+Tesouraria!I31</f>
        <v>0</v>
      </c>
    </row>
    <row r="14" spans="3:15" x14ac:dyDescent="0.25">
      <c r="C14" s="93" t="s">
        <v>56</v>
      </c>
      <c r="D14" s="46">
        <f>(Pressupostos!E86+Pressupostos!E87)/12</f>
        <v>0</v>
      </c>
      <c r="E14" s="46">
        <f>(Pressupostos!F86+Pressupostos!F87)/12</f>
        <v>0</v>
      </c>
      <c r="F14" s="46">
        <f>(Pressupostos!G86+Pressupostos!G87)/12</f>
        <v>0</v>
      </c>
      <c r="G14" s="46">
        <f>(Pressupostos!H86+Pressupostos!H87)/12</f>
        <v>0</v>
      </c>
      <c r="H14" s="46">
        <f>(Pressupostos!I86+Pressupostos!I87)/12</f>
        <v>0</v>
      </c>
    </row>
    <row r="15" spans="3:15" x14ac:dyDescent="0.25">
      <c r="C15" s="93" t="s">
        <v>6</v>
      </c>
      <c r="D15" s="46">
        <f>+'Demonstração de Resultados'!D16</f>
        <v>0</v>
      </c>
      <c r="E15" s="46">
        <f>+'Demonstração de Resultados'!E16</f>
        <v>0</v>
      </c>
      <c r="F15" s="46">
        <f>+'Demonstração de Resultados'!F16</f>
        <v>0</v>
      </c>
      <c r="G15" s="46">
        <f>+'Demonstração de Resultados'!G16</f>
        <v>0</v>
      </c>
      <c r="H15" s="46">
        <f>+'Demonstração de Resultados'!H16</f>
        <v>0</v>
      </c>
    </row>
    <row r="16" spans="3:15" x14ac:dyDescent="0.25">
      <c r="C16" s="90"/>
      <c r="D16" s="33"/>
      <c r="E16" s="33"/>
      <c r="F16" s="33"/>
      <c r="G16" s="33"/>
      <c r="H16" s="33"/>
    </row>
    <row r="17" spans="3:8" x14ac:dyDescent="0.25">
      <c r="C17" s="91" t="s">
        <v>114</v>
      </c>
      <c r="D17" s="64">
        <f>+D3-D9</f>
        <v>0</v>
      </c>
      <c r="E17" s="64">
        <f t="shared" ref="E17:H17" si="5">+E3-E9</f>
        <v>0</v>
      </c>
      <c r="F17" s="64">
        <f t="shared" si="5"/>
        <v>0</v>
      </c>
      <c r="G17" s="64">
        <f t="shared" si="5"/>
        <v>0</v>
      </c>
      <c r="H17" s="64">
        <f t="shared" si="5"/>
        <v>0</v>
      </c>
    </row>
    <row r="18" spans="3:8" x14ac:dyDescent="0.25">
      <c r="C18" s="97" t="s">
        <v>115</v>
      </c>
      <c r="D18" s="38">
        <f>+D17</f>
        <v>0</v>
      </c>
      <c r="E18" s="38">
        <f>+E17-D17</f>
        <v>0</v>
      </c>
      <c r="F18" s="38">
        <f t="shared" ref="F18:H18" si="6">+F17-E17</f>
        <v>0</v>
      </c>
      <c r="G18" s="38">
        <f t="shared" si="6"/>
        <v>0</v>
      </c>
      <c r="H18" s="38">
        <f t="shared" si="6"/>
        <v>0</v>
      </c>
    </row>
    <row r="19" spans="3:8" x14ac:dyDescent="0.25">
      <c r="C19" s="86"/>
      <c r="D19" s="33"/>
      <c r="E19" s="33"/>
      <c r="F19" s="33"/>
      <c r="G19" s="33"/>
      <c r="H19" s="33"/>
    </row>
    <row r="20" spans="3:8" x14ac:dyDescent="0.25">
      <c r="C20" s="95" t="s">
        <v>39</v>
      </c>
      <c r="D20" s="64">
        <f>D21-D22</f>
        <v>0</v>
      </c>
      <c r="E20" s="64">
        <f t="shared" ref="E20:H20" si="7">E21-E22</f>
        <v>0</v>
      </c>
      <c r="F20" s="64">
        <f t="shared" si="7"/>
        <v>0</v>
      </c>
      <c r="G20" s="64">
        <f t="shared" si="7"/>
        <v>0</v>
      </c>
      <c r="H20" s="64">
        <f t="shared" si="7"/>
        <v>0</v>
      </c>
    </row>
    <row r="21" spans="3:8" x14ac:dyDescent="0.25">
      <c r="C21" s="96" t="s">
        <v>116</v>
      </c>
      <c r="D21" s="38">
        <f>Pressupostos!D31</f>
        <v>0</v>
      </c>
      <c r="E21" s="38">
        <f>Pressupostos!E31</f>
        <v>0</v>
      </c>
      <c r="F21" s="38">
        <f>Pressupostos!F31</f>
        <v>0</v>
      </c>
      <c r="G21" s="38">
        <f>Pressupostos!G31</f>
        <v>0</v>
      </c>
      <c r="H21" s="38">
        <f>Pressupostos!H31</f>
        <v>0</v>
      </c>
    </row>
    <row r="22" spans="3:8" x14ac:dyDescent="0.25">
      <c r="C22" s="96" t="s">
        <v>117</v>
      </c>
      <c r="D22" s="38">
        <f>Pressupostos!E64+Pressupostos!G71+Pressupostos!E104</f>
        <v>0</v>
      </c>
      <c r="E22" s="38">
        <f>Pressupostos!F64+Pressupostos!H71+Pressupostos!F104</f>
        <v>0</v>
      </c>
      <c r="F22" s="38">
        <f>Pressupostos!G64+Pressupostos!I71+Pressupostos!G104</f>
        <v>0</v>
      </c>
      <c r="G22" s="38">
        <f>Pressupostos!H64+Pressupostos!J71+Pressupostos!H104</f>
        <v>0</v>
      </c>
      <c r="H22" s="38">
        <f>Pressupostos!I64+Pressupostos!K71+Pressupostos!I104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55"/>
  <sheetViews>
    <sheetView topLeftCell="A7" workbookViewId="0">
      <selection activeCell="A22" sqref="A22:XFD22"/>
    </sheetView>
  </sheetViews>
  <sheetFormatPr defaultRowHeight="15" x14ac:dyDescent="0.25"/>
  <cols>
    <col min="1" max="1" width="4.42578125" customWidth="1"/>
    <col min="2" max="2" width="4.5703125" customWidth="1"/>
    <col min="3" max="3" width="45.7109375" customWidth="1"/>
    <col min="4" max="4" width="12.42578125" bestFit="1" customWidth="1"/>
    <col min="5" max="7" width="11.42578125" bestFit="1" customWidth="1"/>
    <col min="8" max="8" width="12.42578125" bestFit="1" customWidth="1"/>
    <col min="11" max="11" width="10.140625" bestFit="1" customWidth="1"/>
  </cols>
  <sheetData>
    <row r="2" spans="3:8" x14ac:dyDescent="0.25">
      <c r="D2" s="4">
        <f>Pressupostos!D5</f>
        <v>0</v>
      </c>
      <c r="E2" s="4">
        <f>D2+1</f>
        <v>1</v>
      </c>
      <c r="F2" s="4">
        <f t="shared" ref="F2:H2" si="0">E2+1</f>
        <v>2</v>
      </c>
      <c r="G2" s="4">
        <f t="shared" si="0"/>
        <v>3</v>
      </c>
      <c r="H2" s="4">
        <f t="shared" si="0"/>
        <v>4</v>
      </c>
    </row>
    <row r="3" spans="3:8" x14ac:dyDescent="0.25">
      <c r="C3" s="102" t="s">
        <v>123</v>
      </c>
      <c r="D3" s="64">
        <f>+D4-D13</f>
        <v>0</v>
      </c>
      <c r="E3" s="64">
        <f>+E4-E13</f>
        <v>0</v>
      </c>
      <c r="F3" s="64">
        <f t="shared" ref="F3:H3" si="1">+F4-F13</f>
        <v>0</v>
      </c>
      <c r="G3" s="64">
        <f t="shared" si="1"/>
        <v>0</v>
      </c>
      <c r="H3" s="64">
        <f t="shared" si="1"/>
        <v>0</v>
      </c>
    </row>
    <row r="4" spans="3:8" x14ac:dyDescent="0.25">
      <c r="C4" s="103" t="s">
        <v>124</v>
      </c>
      <c r="D4" s="38">
        <f>SUM(D5:D12)</f>
        <v>0</v>
      </c>
      <c r="E4" s="38">
        <f t="shared" ref="E4:H4" si="2">SUM(E5:E12)</f>
        <v>0</v>
      </c>
      <c r="F4" s="38">
        <f t="shared" si="2"/>
        <v>0</v>
      </c>
      <c r="G4" s="38">
        <f t="shared" si="2"/>
        <v>0</v>
      </c>
      <c r="H4" s="38">
        <f t="shared" si="2"/>
        <v>0</v>
      </c>
    </row>
    <row r="5" spans="3:8" x14ac:dyDescent="0.25">
      <c r="C5" s="101" t="s">
        <v>125</v>
      </c>
      <c r="D5" s="46"/>
      <c r="E5" s="46"/>
      <c r="F5" s="46"/>
      <c r="G5" s="46"/>
      <c r="H5" s="46"/>
    </row>
    <row r="6" spans="3:8" x14ac:dyDescent="0.25">
      <c r="C6" s="100" t="s">
        <v>92</v>
      </c>
      <c r="D6" s="46">
        <f>+(Pressupostos!D30+Pressupostos!D31)-'Fundo de Maneio'!D4</f>
        <v>0</v>
      </c>
      <c r="E6" s="46">
        <f>+(Pressupostos!E30+Pressupostos!E31)-'Fundo de Maneio'!E4</f>
        <v>0</v>
      </c>
      <c r="F6" s="46">
        <f>+(Pressupostos!F30+Pressupostos!F31)-'Fundo de Maneio'!F4</f>
        <v>0</v>
      </c>
      <c r="G6" s="46">
        <f>+(Pressupostos!G30+Pressupostos!G31)-'Fundo de Maneio'!G4</f>
        <v>0</v>
      </c>
      <c r="H6" s="46">
        <f>+(Pressupostos!H30+Pressupostos!H31)-'Fundo de Maneio'!H4</f>
        <v>0</v>
      </c>
    </row>
    <row r="7" spans="3:8" x14ac:dyDescent="0.25">
      <c r="C7" s="100" t="s">
        <v>134</v>
      </c>
      <c r="D7" s="40"/>
      <c r="E7" s="40"/>
      <c r="F7" s="40"/>
      <c r="G7" s="40"/>
      <c r="H7" s="40"/>
    </row>
    <row r="8" spans="3:8" x14ac:dyDescent="0.25">
      <c r="C8" s="100" t="s">
        <v>141</v>
      </c>
      <c r="D8" s="40"/>
      <c r="E8" s="40"/>
      <c r="F8" s="40"/>
      <c r="G8" s="40"/>
      <c r="H8" s="40"/>
    </row>
    <row r="9" spans="3:8" x14ac:dyDescent="0.25">
      <c r="C9" s="100" t="s">
        <v>142</v>
      </c>
      <c r="D9" s="40"/>
      <c r="E9" s="40"/>
      <c r="F9" s="40"/>
      <c r="G9" s="40"/>
      <c r="H9" s="40"/>
    </row>
    <row r="10" spans="3:8" x14ac:dyDescent="0.25">
      <c r="C10" s="101" t="s">
        <v>126</v>
      </c>
      <c r="D10" s="46"/>
      <c r="E10" s="46"/>
      <c r="F10" s="46"/>
      <c r="G10" s="46"/>
      <c r="H10" s="46"/>
    </row>
    <row r="11" spans="3:8" x14ac:dyDescent="0.25">
      <c r="C11" s="100" t="s">
        <v>92</v>
      </c>
      <c r="D11" s="46"/>
      <c r="E11" s="46">
        <f>+'Fundo de Maneio'!D4</f>
        <v>0</v>
      </c>
      <c r="F11" s="46">
        <f>+'Fundo de Maneio'!E4</f>
        <v>0</v>
      </c>
      <c r="G11" s="46">
        <f>+'Fundo de Maneio'!F4</f>
        <v>0</v>
      </c>
      <c r="H11" s="46">
        <f>+'Fundo de Maneio'!G4</f>
        <v>0</v>
      </c>
    </row>
    <row r="12" spans="3:8" x14ac:dyDescent="0.25">
      <c r="C12" s="100" t="s">
        <v>93</v>
      </c>
      <c r="D12" s="46">
        <f>+Pressupostos!E104</f>
        <v>0</v>
      </c>
      <c r="E12" s="46"/>
      <c r="F12" s="46"/>
      <c r="G12" s="46"/>
      <c r="H12" s="46"/>
    </row>
    <row r="13" spans="3:8" x14ac:dyDescent="0.25">
      <c r="C13" s="103" t="s">
        <v>127</v>
      </c>
      <c r="D13" s="38">
        <f>SUM(D15:D34)</f>
        <v>0</v>
      </c>
      <c r="E13" s="38">
        <f>SUM(E15:E34)</f>
        <v>0</v>
      </c>
      <c r="F13" s="38">
        <f>SUM(F15:F34)</f>
        <v>0</v>
      </c>
      <c r="G13" s="38">
        <f>SUM(G15:G34)</f>
        <v>0</v>
      </c>
      <c r="H13" s="38">
        <f>SUM(H15:H34)</f>
        <v>0</v>
      </c>
    </row>
    <row r="14" spans="3:8" x14ac:dyDescent="0.25">
      <c r="C14" s="101" t="s">
        <v>125</v>
      </c>
      <c r="D14" s="46"/>
      <c r="E14" s="46"/>
      <c r="F14" s="46"/>
      <c r="G14" s="46"/>
      <c r="H14" s="46"/>
    </row>
    <row r="15" spans="3:8" x14ac:dyDescent="0.25">
      <c r="C15" s="100" t="s">
        <v>103</v>
      </c>
      <c r="D15" s="46">
        <f>+(Pressupostos!E65+Pressupostos!E64+Pressupostos!G70+Pressupostos!G71)-'Fundo de Maneio'!D10</f>
        <v>0</v>
      </c>
      <c r="E15" s="46">
        <f>+(Pressupostos!F65+Pressupostos!F64+Pressupostos!H70+Pressupostos!H71)-'Fundo de Maneio'!E10</f>
        <v>0</v>
      </c>
      <c r="F15" s="46">
        <f>+(Pressupostos!G65+Pressupostos!G64+Pressupostos!I70+Pressupostos!I71)-'Fundo de Maneio'!F10</f>
        <v>0</v>
      </c>
      <c r="G15" s="46">
        <f>+(Pressupostos!H65+Pressupostos!H64+Pressupostos!J70+Pressupostos!J71)-'Fundo de Maneio'!G10</f>
        <v>0</v>
      </c>
      <c r="H15" s="46">
        <f>+(Pressupostos!I65+Pressupostos!I64+Pressupostos!K70+Pressupostos!K71)-'Fundo de Maneio'!H10</f>
        <v>0</v>
      </c>
    </row>
    <row r="16" spans="3:8" x14ac:dyDescent="0.25">
      <c r="C16" s="100" t="s">
        <v>128</v>
      </c>
      <c r="D16" s="46">
        <f>+Pressupostos!E82+Pressupostos!E83-Pressupostos!E88-Pressupostos!E87+Pressupostos!E90</f>
        <v>0</v>
      </c>
      <c r="E16" s="46">
        <f>+Pressupostos!F82+Pressupostos!F83-Pressupostos!F88-Pressupostos!F87+Pressupostos!F90</f>
        <v>0</v>
      </c>
      <c r="F16" s="46">
        <f>+Pressupostos!G82+Pressupostos!G83-Pressupostos!G88-Pressupostos!G87+Pressupostos!G90</f>
        <v>0</v>
      </c>
      <c r="G16" s="46">
        <f>+Pressupostos!H82+Pressupostos!H83-Pressupostos!H88-Pressupostos!H87+Pressupostos!H90</f>
        <v>0</v>
      </c>
      <c r="H16" s="46">
        <f>+Pressupostos!I82+Pressupostos!I83-Pressupostos!I88-Pressupostos!I87+Pressupostos!I90</f>
        <v>0</v>
      </c>
    </row>
    <row r="17" spans="3:20" x14ac:dyDescent="0.25">
      <c r="C17" s="100" t="s">
        <v>93</v>
      </c>
      <c r="D17" s="46"/>
      <c r="E17" s="46"/>
      <c r="F17" s="46"/>
      <c r="G17" s="46"/>
      <c r="H17" s="46"/>
    </row>
    <row r="18" spans="3:20" x14ac:dyDescent="0.25">
      <c r="C18" s="104" t="s">
        <v>6</v>
      </c>
      <c r="D18" s="46"/>
      <c r="E18" s="46"/>
      <c r="F18" s="46"/>
      <c r="G18" s="46"/>
      <c r="H18" s="46"/>
    </row>
    <row r="19" spans="3:20" x14ac:dyDescent="0.25">
      <c r="C19" s="104" t="s">
        <v>8</v>
      </c>
      <c r="D19" s="46">
        <f>+Pressupostos!E88-(Pressupostos!E88/12)</f>
        <v>0</v>
      </c>
      <c r="E19" s="46">
        <f>+Pressupostos!F88-(Pressupostos!F88/12)</f>
        <v>0</v>
      </c>
      <c r="F19" s="46">
        <f>+Pressupostos!G88-(Pressupostos!G88/12)</f>
        <v>0</v>
      </c>
      <c r="G19" s="46">
        <f>+Pressupostos!H88-(Pressupostos!H88/12)</f>
        <v>0</v>
      </c>
      <c r="H19" s="46">
        <f>+Pressupostos!I88-(Pressupostos!I88/12)</f>
        <v>0</v>
      </c>
    </row>
    <row r="20" spans="3:20" x14ac:dyDescent="0.25">
      <c r="C20" s="104" t="s">
        <v>39</v>
      </c>
      <c r="D20" s="46">
        <f>+(Pressupostos!D31-Pressupostos!E64-Pressupostos!G71)*(0.75)</f>
        <v>0</v>
      </c>
      <c r="E20" s="46">
        <f>+(Pressupostos!E31-Pressupostos!F64-Pressupostos!H71)*(0.75)</f>
        <v>0</v>
      </c>
      <c r="F20" s="46">
        <f>+(Pressupostos!F31-Pressupostos!G64-Pressupostos!I71)*(0.75)</f>
        <v>0</v>
      </c>
      <c r="G20" s="46">
        <f>+(Pressupostos!G31-Pressupostos!H64-Pressupostos!J71)*(0.75)</f>
        <v>0</v>
      </c>
      <c r="H20" s="46">
        <f>+(Pressupostos!H31-Pressupostos!I64-Pressupostos!K71)*(0.75)</f>
        <v>0</v>
      </c>
    </row>
    <row r="21" spans="3:20" x14ac:dyDescent="0.25">
      <c r="C21" s="104" t="s">
        <v>56</v>
      </c>
      <c r="D21" s="46">
        <f>+Pressupostos!E86+Pressupostos!E87-((Pressupostos!E86+Pressupostos!E87)/12)</f>
        <v>0</v>
      </c>
      <c r="E21" s="46">
        <f>+Pressupostos!F86+Pressupostos!F87-((Pressupostos!F86+Pressupostos!F87)/12)</f>
        <v>0</v>
      </c>
      <c r="F21" s="46">
        <f>+Pressupostos!G86+Pressupostos!G87-((Pressupostos!G86+Pressupostos!G87)/12)</f>
        <v>0</v>
      </c>
      <c r="G21" s="46">
        <f>+Pressupostos!H86+Pressupostos!H87-((Pressupostos!H86+Pressupostos!H87)/12)</f>
        <v>0</v>
      </c>
      <c r="H21" s="46">
        <f>+Pressupostos!I86+Pressupostos!I87-((Pressupostos!I86+Pressupostos!I87)/12)</f>
        <v>0</v>
      </c>
      <c r="J21" s="115"/>
      <c r="K21" s="115"/>
      <c r="L21" s="115"/>
      <c r="M21" s="115"/>
      <c r="N21" s="115"/>
      <c r="O21" s="115"/>
    </row>
    <row r="22" spans="3:20" x14ac:dyDescent="0.25">
      <c r="C22" s="100" t="s">
        <v>140</v>
      </c>
      <c r="D22" s="46">
        <f>+Pressupostos!E100+Pressupostos!E104</f>
        <v>0</v>
      </c>
      <c r="E22" s="46">
        <f>+Pressupostos!F100+Pressupostos!F104</f>
        <v>0</v>
      </c>
      <c r="F22" s="46">
        <f>+Pressupostos!G100+Pressupostos!G104</f>
        <v>0</v>
      </c>
      <c r="G22" s="46">
        <f>+Pressupostos!H100+Pressupostos!H104</f>
        <v>0</v>
      </c>
      <c r="H22" s="46">
        <f>+Pressupostos!I100+Pressupostos!I104</f>
        <v>0</v>
      </c>
    </row>
    <row r="23" spans="3:20" x14ac:dyDescent="0.25">
      <c r="C23" s="100" t="s">
        <v>144</v>
      </c>
      <c r="D23" s="40"/>
      <c r="E23" s="40"/>
      <c r="F23" s="40"/>
      <c r="G23" s="40"/>
      <c r="H23" s="40"/>
    </row>
    <row r="24" spans="3:20" x14ac:dyDescent="0.25">
      <c r="C24" s="100" t="s">
        <v>143</v>
      </c>
      <c r="D24" s="46">
        <f>+D8*0.04</f>
        <v>0</v>
      </c>
      <c r="E24" s="46">
        <f>+(D8-E23)*0.04</f>
        <v>0</v>
      </c>
      <c r="F24" s="46">
        <f>+(D8-E23-F23)*0.04</f>
        <v>0</v>
      </c>
      <c r="G24" s="46">
        <f>+(D8-E23-F23-G23)*0.04</f>
        <v>0</v>
      </c>
      <c r="H24" s="46">
        <f>+(D8-E23-F23-G23-H23)*0.04</f>
        <v>0</v>
      </c>
    </row>
    <row r="25" spans="3:20" x14ac:dyDescent="0.25">
      <c r="C25" s="101" t="s">
        <v>126</v>
      </c>
      <c r="D25" s="46"/>
      <c r="E25" s="46"/>
      <c r="F25" s="46"/>
      <c r="G25" s="46"/>
      <c r="H25" s="46"/>
    </row>
    <row r="26" spans="3:20" x14ac:dyDescent="0.25">
      <c r="C26" s="100" t="s">
        <v>103</v>
      </c>
      <c r="D26" s="46"/>
      <c r="E26" s="46">
        <f>+'Fundo de Maneio'!D10</f>
        <v>0</v>
      </c>
      <c r="F26" s="46">
        <f>+'Fundo de Maneio'!E10</f>
        <v>0</v>
      </c>
      <c r="G26" s="46">
        <f>+'Fundo de Maneio'!F10</f>
        <v>0</v>
      </c>
      <c r="H26" s="46">
        <f>+'Fundo de Maneio'!G10</f>
        <v>0</v>
      </c>
    </row>
    <row r="27" spans="3:20" x14ac:dyDescent="0.25">
      <c r="C27" s="100" t="s">
        <v>128</v>
      </c>
      <c r="D27" s="46"/>
      <c r="E27" s="46"/>
      <c r="F27" s="46"/>
      <c r="G27" s="46"/>
      <c r="H27" s="46"/>
    </row>
    <row r="28" spans="3:20" x14ac:dyDescent="0.25">
      <c r="C28" s="100" t="s">
        <v>93</v>
      </c>
      <c r="D28" s="46"/>
      <c r="E28" s="46"/>
      <c r="F28" s="46"/>
      <c r="G28" s="46"/>
      <c r="H28" s="46"/>
    </row>
    <row r="29" spans="3:20" x14ac:dyDescent="0.25">
      <c r="C29" s="104" t="s">
        <v>6</v>
      </c>
      <c r="D29" s="46"/>
      <c r="E29" s="46">
        <f>+'Demonstração de Resultados'!D16</f>
        <v>0</v>
      </c>
      <c r="F29" s="46">
        <f>+'Demonstração de Resultados'!E16</f>
        <v>0</v>
      </c>
      <c r="G29" s="46">
        <f>+'Demonstração de Resultados'!F16</f>
        <v>0</v>
      </c>
      <c r="H29" s="46">
        <f>+'Demonstração de Resultados'!G16</f>
        <v>0</v>
      </c>
      <c r="I29" s="46">
        <f>+'Demonstração de Resultados'!H16</f>
        <v>0</v>
      </c>
    </row>
    <row r="30" spans="3:20" x14ac:dyDescent="0.25">
      <c r="C30" s="104" t="s">
        <v>8</v>
      </c>
      <c r="D30" s="46"/>
      <c r="E30" s="46">
        <f>+Pressupostos!E88/12</f>
        <v>0</v>
      </c>
      <c r="F30" s="46">
        <f>+Pressupostos!F88/12</f>
        <v>0</v>
      </c>
      <c r="G30" s="46">
        <f>+Pressupostos!G88/12</f>
        <v>0</v>
      </c>
      <c r="H30" s="46">
        <f>+Pressupostos!H88/12</f>
        <v>0</v>
      </c>
      <c r="I30" s="46">
        <f>+Pressupostos!I88/12</f>
        <v>0</v>
      </c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3:20" x14ac:dyDescent="0.25">
      <c r="C31" s="104" t="s">
        <v>39</v>
      </c>
      <c r="D31" s="46"/>
      <c r="E31" s="46">
        <f>+(Pressupostos!D31-Pressupostos!E64-Pressupostos!G71)*(1/4)</f>
        <v>0</v>
      </c>
      <c r="F31" s="46">
        <f>+(Pressupostos!E31-Pressupostos!F64-Pressupostos!H71)*(1/4)</f>
        <v>0</v>
      </c>
      <c r="G31" s="46">
        <f>+(Pressupostos!F31-Pressupostos!G64-Pressupostos!I71)*(1/4)</f>
        <v>0</v>
      </c>
      <c r="H31" s="46">
        <f>+(Pressupostos!G31-Pressupostos!H64-Pressupostos!J71)*(1/4)</f>
        <v>0</v>
      </c>
      <c r="I31" s="46">
        <f>+(Pressupostos!H31-Pressupostos!I64-Pressupostos!K71)*(1/4)</f>
        <v>0</v>
      </c>
    </row>
    <row r="32" spans="3:20" x14ac:dyDescent="0.25">
      <c r="C32" s="104" t="s">
        <v>56</v>
      </c>
      <c r="D32" s="46"/>
      <c r="E32" s="46">
        <f>+(Pressupostos!E86+Pressupostos!E87)/12</f>
        <v>0</v>
      </c>
      <c r="F32" s="46">
        <f>+(Pressupostos!F86+Pressupostos!F87)/12</f>
        <v>0</v>
      </c>
      <c r="G32" s="46">
        <f>+(Pressupostos!G86+Pressupostos!G87)/12</f>
        <v>0</v>
      </c>
      <c r="H32" s="46">
        <f>+(Pressupostos!H86+Pressupostos!H87)/12</f>
        <v>0</v>
      </c>
      <c r="I32" s="46">
        <f>+(Pressupostos!I86+Pressupostos!I87)/12</f>
        <v>0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spans="3:8" x14ac:dyDescent="0.25">
      <c r="C33" s="104" t="s">
        <v>113</v>
      </c>
      <c r="D33" s="46"/>
      <c r="E33" s="46"/>
      <c r="F33" s="46"/>
      <c r="G33" s="46"/>
      <c r="H33" s="46"/>
    </row>
    <row r="34" spans="3:8" x14ac:dyDescent="0.25">
      <c r="C34" s="105"/>
      <c r="D34" s="46"/>
      <c r="E34" s="46"/>
      <c r="F34" s="46"/>
      <c r="G34" s="46"/>
      <c r="H34" s="46"/>
    </row>
    <row r="35" spans="3:8" x14ac:dyDescent="0.25">
      <c r="C35" s="106" t="s">
        <v>129</v>
      </c>
      <c r="D35" s="39"/>
      <c r="E35" s="38">
        <f>+D36</f>
        <v>0</v>
      </c>
      <c r="F35" s="38">
        <f t="shared" ref="F35:H35" si="3">+E36</f>
        <v>0</v>
      </c>
      <c r="G35" s="38">
        <f t="shared" si="3"/>
        <v>0</v>
      </c>
      <c r="H35" s="38">
        <f t="shared" si="3"/>
        <v>0</v>
      </c>
    </row>
    <row r="36" spans="3:8" x14ac:dyDescent="0.25">
      <c r="C36" s="106" t="s">
        <v>130</v>
      </c>
      <c r="D36" s="38">
        <f>+D3</f>
        <v>0</v>
      </c>
      <c r="E36" s="38">
        <f>+E3+E35</f>
        <v>0</v>
      </c>
      <c r="F36" s="38">
        <f>+F3+F35</f>
        <v>0</v>
      </c>
      <c r="G36" s="38">
        <f>+G3+G35</f>
        <v>0</v>
      </c>
      <c r="H36" s="38">
        <f>+H3+H35</f>
        <v>0</v>
      </c>
    </row>
    <row r="37" spans="3:8" x14ac:dyDescent="0.25">
      <c r="C37" s="86"/>
      <c r="D37" s="33"/>
      <c r="E37" s="33"/>
      <c r="F37" s="33"/>
      <c r="G37" s="33"/>
      <c r="H37" s="33"/>
    </row>
    <row r="40" spans="3:8" x14ac:dyDescent="0.25">
      <c r="D40" s="116"/>
      <c r="E40" s="116"/>
      <c r="F40" s="116"/>
      <c r="G40" s="116"/>
      <c r="H40" s="116"/>
    </row>
    <row r="41" spans="3:8" x14ac:dyDescent="0.25">
      <c r="D41" s="116"/>
      <c r="E41" s="116"/>
      <c r="F41" s="116"/>
      <c r="G41" s="116"/>
      <c r="H41" s="116"/>
    </row>
    <row r="42" spans="3:8" x14ac:dyDescent="0.25">
      <c r="D42" s="116"/>
      <c r="E42" s="116"/>
      <c r="F42" s="116"/>
      <c r="G42" s="116"/>
      <c r="H42" s="116"/>
    </row>
    <row r="43" spans="3:8" x14ac:dyDescent="0.25">
      <c r="D43" s="116"/>
    </row>
    <row r="44" spans="3:8" x14ac:dyDescent="0.25">
      <c r="D44" s="117"/>
      <c r="E44" s="117"/>
      <c r="F44" s="117"/>
      <c r="G44" s="117"/>
      <c r="H44" s="117"/>
    </row>
    <row r="45" spans="3:8" x14ac:dyDescent="0.25">
      <c r="D45" s="116"/>
      <c r="E45" s="116"/>
      <c r="F45" s="116"/>
      <c r="G45" s="116"/>
      <c r="H45" s="116"/>
    </row>
    <row r="50" spans="4:4" x14ac:dyDescent="0.25">
      <c r="D50" s="116"/>
    </row>
    <row r="52" spans="4:4" x14ac:dyDescent="0.25">
      <c r="D52" s="116"/>
    </row>
    <row r="53" spans="4:4" x14ac:dyDescent="0.25">
      <c r="D53" s="116"/>
    </row>
    <row r="54" spans="4:4" x14ac:dyDescent="0.25">
      <c r="D54" s="116"/>
    </row>
    <row r="55" spans="4:4" x14ac:dyDescent="0.25">
      <c r="D55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Pressupostos</vt:lpstr>
      <vt:lpstr>Demonstração de Resultados</vt:lpstr>
      <vt:lpstr>Balanço</vt:lpstr>
      <vt:lpstr>Avaliação Financeira</vt:lpstr>
      <vt:lpstr>Fundo de Maneio</vt:lpstr>
      <vt:lpstr>Tesouraria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ACIAB Técnico</dc:creator>
  <cp:lastModifiedBy>João Calheiros</cp:lastModifiedBy>
  <dcterms:created xsi:type="dcterms:W3CDTF">2015-06-05T18:19:34Z</dcterms:created>
  <dcterms:modified xsi:type="dcterms:W3CDTF">2024-12-30T12:00:00Z</dcterms:modified>
</cp:coreProperties>
</file>